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codeName="DieseArbeitsmappe" defaultThemeVersion="124226"/>
  <mc:AlternateContent xmlns:mc="http://schemas.openxmlformats.org/markup-compatibility/2006">
    <mc:Choice Requires="x15">
      <x15ac:absPath xmlns:x15ac="http://schemas.microsoft.com/office/spreadsheetml/2010/11/ac" url="R:\Daten\SAX\Grundbildung\QV\FF\Prüfungsbogen\2018\Französisch\Gesperrt\"/>
    </mc:Choice>
  </mc:AlternateContent>
  <bookViews>
    <workbookView xWindow="396" yWindow="96" windowWidth="12396" windowHeight="8880" tabRatio="890" xr2:uid="{00000000-000D-0000-FFFF-FFFF00000000}"/>
  </bookViews>
  <sheets>
    <sheet name="titre 1a" sheetId="26" r:id="rId1"/>
    <sheet name="titre 1b" sheetId="38" r:id="rId2"/>
    <sheet name="notes 1a" sheetId="27" r:id="rId3"/>
    <sheet name="notes 1b" sheetId="28" r:id="rId4"/>
    <sheet name="notes 2a" sheetId="29" r:id="rId5"/>
    <sheet name="notes 2b" sheetId="30" r:id="rId6"/>
    <sheet name="notes expérience" sheetId="25" r:id="rId7"/>
    <sheet name="notes détail" sheetId="7" r:id="rId8"/>
    <sheet name="désossage 1" sheetId="8" r:id="rId9"/>
    <sheet name="désossage 2" sheetId="36" r:id="rId10"/>
    <sheet name="désossage 3" sheetId="37" r:id="rId11"/>
    <sheet name="saucisses 1" sheetId="9" r:id="rId12"/>
    <sheet name="articles prêts 1" sheetId="10" r:id="rId13"/>
    <sheet name="Abattoir gb" sheetId="11" r:id="rId14"/>
    <sheet name="Abattoir V" sheetId="35" r:id="rId15"/>
    <sheet name="Abattoir P" sheetId="12" r:id="rId16"/>
    <sheet name="désossage V" sheetId="13" r:id="rId17"/>
    <sheet name="désossage B" sheetId="14" r:id="rId18"/>
    <sheet name="désossage P" sheetId="15" r:id="rId19"/>
    <sheet name="saucisses 2" sheetId="16" r:id="rId20"/>
    <sheet name="saucisse crue" sheetId="34" r:id="rId21"/>
    <sheet name="charcuteries" sheetId="32" r:id="rId22"/>
    <sheet name="chair cuite" sheetId="17" r:id="rId23"/>
    <sheet name="salaisons cuit" sheetId="18" r:id="rId24"/>
    <sheet name="salaisons crue" sheetId="33" r:id="rId25"/>
    <sheet name="articles prêts 2" sheetId="19" r:id="rId26"/>
    <sheet name="plats" sheetId="20" r:id="rId27"/>
    <sheet name="traiteur" sheetId="21" r:id="rId28"/>
    <sheet name="hygiène" sheetId="22" r:id="rId29"/>
    <sheet name="sécurité+protection" sheetId="23" r:id="rId30"/>
    <sheet name="machines" sheetId="24" r:id="rId31"/>
  </sheets>
  <definedNames>
    <definedName name="Print_Area" localSheetId="8">'désossage 1'!$A$1:$M$27</definedName>
    <definedName name="Print_Area" localSheetId="9">'désossage 2'!$A$1:$M$27</definedName>
    <definedName name="Print_Area" localSheetId="10">'désossage 3'!$A$1:$M$27</definedName>
    <definedName name="Print_Area" localSheetId="5">'notes 2b'!$A$1:$H$33</definedName>
    <definedName name="Print_Area" localSheetId="6">'notes expérience'!$A$1:$G$21</definedName>
    <definedName name="Z_FC3D7473_9018_43EC_8541_4393F0000678_.wvu.Cols" localSheetId="8" hidden="1">'désossage 1'!$J:$J</definedName>
    <definedName name="Z_FC3D7473_9018_43EC_8541_4393F0000678_.wvu.Cols" localSheetId="9" hidden="1">'désossage 2'!$J:$J</definedName>
    <definedName name="Z_FC3D7473_9018_43EC_8541_4393F0000678_.wvu.Cols" localSheetId="10" hidden="1">'désossage 3'!$J:$J</definedName>
    <definedName name="Z_FC3D7473_9018_43EC_8541_4393F0000678_.wvu.PrintArea" localSheetId="8" hidden="1">'désossage 1'!$A$1:$M$27</definedName>
    <definedName name="Z_FC3D7473_9018_43EC_8541_4393F0000678_.wvu.PrintArea" localSheetId="9" hidden="1">'désossage 2'!$A$1:$M$27</definedName>
    <definedName name="Z_FC3D7473_9018_43EC_8541_4393F0000678_.wvu.PrintArea" localSheetId="10" hidden="1">'désossage 3'!$A$1:$M$27</definedName>
    <definedName name="Z_FC3D7473_9018_43EC_8541_4393F0000678_.wvu.Rows" localSheetId="2" hidden="1">'notes 1a'!$37:$37</definedName>
    <definedName name="Z_FC3D7473_9018_43EC_8541_4393F0000678_.wvu.Rows" localSheetId="3" hidden="1">'notes 1b'!$5:$5</definedName>
    <definedName name="Z_FC3D7473_9018_43EC_8541_4393F0000678_.wvu.Rows" localSheetId="4" hidden="1">'notes 2a'!$38:$38</definedName>
    <definedName name="Z_FC3D7473_9018_43EC_8541_4393F0000678_.wvu.Rows" localSheetId="5" hidden="1">'notes 2b'!$5:$5</definedName>
  </definedNames>
  <calcPr calcId="171027"/>
  <customWorkbookViews>
    <customWorkbookView name="Elias Welti - Persönliche Ansicht" guid="{FC3D7473-9018-43EC-8541-4393F0000678}" mergeInterval="0" personalView="1" maximized="1" windowWidth="1276" windowHeight="751" tabRatio="890" activeSheetId="8" showComments="commIndAndComment"/>
  </customWorkbookViews>
</workbook>
</file>

<file path=xl/calcChain.xml><?xml version="1.0" encoding="utf-8"?>
<calcChain xmlns="http://schemas.openxmlformats.org/spreadsheetml/2006/main">
  <c r="B4" i="38" l="1"/>
  <c r="B3" i="38"/>
  <c r="F15" i="25" l="1"/>
  <c r="E15" i="25"/>
  <c r="H10" i="23" l="1"/>
  <c r="H9" i="23"/>
  <c r="H8" i="23"/>
  <c r="B10" i="23" l="1"/>
  <c r="B9" i="23"/>
  <c r="B8" i="23"/>
  <c r="D4" i="32" l="1"/>
  <c r="D3" i="32"/>
  <c r="D4" i="34"/>
  <c r="D3" i="34"/>
  <c r="K9" i="7" l="1"/>
  <c r="K8" i="7"/>
  <c r="I9" i="23"/>
  <c r="I10" i="23"/>
  <c r="I11" i="22"/>
  <c r="H11" i="22"/>
  <c r="H12" i="22"/>
  <c r="B12" i="22" s="1"/>
  <c r="H13" i="22"/>
  <c r="B13" i="22" s="1"/>
  <c r="H14" i="22"/>
  <c r="B14" i="22" s="1"/>
  <c r="H15" i="22"/>
  <c r="B15" i="22" s="1"/>
  <c r="H16" i="22"/>
  <c r="B16" i="22" s="1"/>
  <c r="H17" i="22"/>
  <c r="B17" i="22" s="1"/>
  <c r="H18" i="22"/>
  <c r="B18" i="22" s="1"/>
  <c r="H19" i="22"/>
  <c r="B19" i="22" s="1"/>
  <c r="H10" i="22"/>
  <c r="I10" i="22" s="1"/>
  <c r="H9" i="22"/>
  <c r="B9" i="22" l="1"/>
  <c r="B11" i="22"/>
  <c r="B10" i="22"/>
  <c r="I13" i="22"/>
  <c r="I12" i="22"/>
  <c r="K26" i="7"/>
  <c r="K25" i="7"/>
  <c r="K24" i="7"/>
  <c r="K23" i="7"/>
  <c r="K22" i="7"/>
  <c r="K21" i="7"/>
  <c r="K20" i="7"/>
  <c r="K19" i="7"/>
  <c r="K18" i="7"/>
  <c r="K17" i="7"/>
  <c r="K16" i="7"/>
  <c r="K15" i="7"/>
  <c r="H20" i="37" l="1"/>
  <c r="I21" i="37" s="1"/>
  <c r="H16" i="37"/>
  <c r="H15" i="37"/>
  <c r="H14" i="37"/>
  <c r="H13" i="37"/>
  <c r="H19" i="37" s="1"/>
  <c r="H20" i="36"/>
  <c r="I21" i="36" s="1"/>
  <c r="H16" i="36"/>
  <c r="H15" i="36"/>
  <c r="H14" i="36"/>
  <c r="H13" i="36"/>
  <c r="H19" i="36" s="1"/>
  <c r="J9" i="7" l="1"/>
  <c r="F9" i="7"/>
  <c r="L9" i="7" s="1"/>
  <c r="F8" i="7"/>
  <c r="L8" i="7" s="1"/>
  <c r="J8" i="7"/>
  <c r="K14" i="7"/>
  <c r="K13" i="7"/>
  <c r="K12" i="7"/>
  <c r="K11" i="7"/>
  <c r="K10" i="7"/>
  <c r="K7" i="7"/>
  <c r="H17" i="24"/>
  <c r="B17" i="24" s="1"/>
  <c r="H16" i="24"/>
  <c r="B16" i="24" s="1"/>
  <c r="H14" i="24"/>
  <c r="B14" i="24" s="1"/>
  <c r="H13" i="24"/>
  <c r="B13" i="24" s="1"/>
  <c r="H10" i="24"/>
  <c r="B10" i="24" s="1"/>
  <c r="H24" i="23"/>
  <c r="B24" i="23" s="1"/>
  <c r="H21" i="23"/>
  <c r="B21" i="23" s="1"/>
  <c r="H20" i="23"/>
  <c r="B20" i="23" s="1"/>
  <c r="H19" i="23"/>
  <c r="B19" i="23" s="1"/>
  <c r="H14" i="23"/>
  <c r="B14" i="23" s="1"/>
  <c r="H12" i="35"/>
  <c r="I16" i="24" l="1"/>
  <c r="I14" i="24"/>
  <c r="I13" i="24"/>
  <c r="I14" i="23"/>
  <c r="I17" i="24"/>
  <c r="I10" i="24"/>
  <c r="H25" i="22"/>
  <c r="B25" i="22" s="1"/>
  <c r="H23" i="33"/>
  <c r="H24" i="22"/>
  <c r="B24" i="22" s="1"/>
  <c r="H22" i="22"/>
  <c r="B22" i="22" s="1"/>
  <c r="H21" i="22"/>
  <c r="H20" i="22"/>
  <c r="B20" i="22" s="1"/>
  <c r="H19" i="35"/>
  <c r="I21" i="22" l="1"/>
  <c r="B21" i="22"/>
  <c r="I25" i="22"/>
  <c r="I22" i="22"/>
  <c r="I15" i="22"/>
  <c r="J25" i="35" l="1"/>
  <c r="J24" i="35"/>
  <c r="H14" i="35"/>
  <c r="H13" i="35"/>
  <c r="H18" i="35"/>
  <c r="I20" i="35" s="1"/>
  <c r="J26" i="35" l="1"/>
  <c r="J13" i="7"/>
  <c r="F13" i="7"/>
  <c r="H26" i="34"/>
  <c r="I27" i="34" s="1"/>
  <c r="H20" i="34"/>
  <c r="H19" i="34"/>
  <c r="H14" i="34"/>
  <c r="H12" i="34"/>
  <c r="H25" i="34" s="1"/>
  <c r="H18" i="33"/>
  <c r="H17" i="33"/>
  <c r="H16" i="33"/>
  <c r="H15" i="33"/>
  <c r="H14" i="33"/>
  <c r="H22" i="33" s="1"/>
  <c r="I23" i="33" s="1"/>
  <c r="H21" i="32"/>
  <c r="I22" i="32" s="1"/>
  <c r="H16" i="32"/>
  <c r="H20" i="32" s="1"/>
  <c r="H15" i="32"/>
  <c r="H14" i="32"/>
  <c r="H13" i="32"/>
  <c r="H12" i="32"/>
  <c r="J23" i="7" l="1"/>
  <c r="F23" i="7"/>
  <c r="L23" i="7" s="1"/>
  <c r="J19" i="7"/>
  <c r="F19" i="7"/>
  <c r="L19" i="7" s="1"/>
  <c r="L13" i="7"/>
  <c r="F20" i="7"/>
  <c r="L20" i="7" s="1"/>
  <c r="J20" i="7"/>
  <c r="F23" i="30" l="1"/>
  <c r="F23" i="28"/>
  <c r="H20" i="8" l="1"/>
  <c r="H9" i="24" l="1"/>
  <c r="B9" i="24" s="1"/>
  <c r="H12" i="24"/>
  <c r="B12" i="24" s="1"/>
  <c r="I12" i="24" l="1"/>
  <c r="H22" i="19"/>
  <c r="I23" i="19" s="1"/>
  <c r="J24" i="7" s="1"/>
  <c r="H19" i="12"/>
  <c r="H20" i="11"/>
  <c r="D4" i="24" l="1"/>
  <c r="D3" i="24"/>
  <c r="D4" i="23"/>
  <c r="D3" i="23"/>
  <c r="D4" i="22"/>
  <c r="D3" i="22"/>
  <c r="D4" i="16"/>
  <c r="D3" i="16"/>
  <c r="D4" i="14"/>
  <c r="D3" i="14"/>
  <c r="D4" i="7"/>
  <c r="D3" i="7"/>
  <c r="H30" i="21" l="1"/>
  <c r="H25" i="16"/>
  <c r="H21" i="14"/>
  <c r="H20" i="13"/>
  <c r="H20" i="15" l="1"/>
  <c r="H14" i="13"/>
  <c r="H13" i="8" l="1"/>
  <c r="H8" i="24" l="1"/>
  <c r="B8" i="24" s="1"/>
  <c r="H23" i="21"/>
  <c r="H24" i="21"/>
  <c r="H25" i="21"/>
  <c r="H18" i="21"/>
  <c r="H19" i="21"/>
  <c r="H20" i="21"/>
  <c r="H13" i="21"/>
  <c r="H13" i="14"/>
  <c r="H14" i="14"/>
  <c r="H15" i="14"/>
  <c r="H16" i="14"/>
  <c r="H17" i="14"/>
  <c r="J24" i="12"/>
  <c r="J23" i="12"/>
  <c r="J27" i="11"/>
  <c r="J26" i="11"/>
  <c r="J25" i="11"/>
  <c r="I9" i="24"/>
  <c r="H12" i="13"/>
  <c r="H14" i="21"/>
  <c r="H15" i="21"/>
  <c r="H18" i="20"/>
  <c r="H17" i="20"/>
  <c r="H16" i="20"/>
  <c r="H15" i="20"/>
  <c r="H14" i="20"/>
  <c r="H13" i="20"/>
  <c r="H12" i="20"/>
  <c r="H18" i="19"/>
  <c r="H16" i="19"/>
  <c r="H14" i="19"/>
  <c r="H12" i="19"/>
  <c r="H18" i="18"/>
  <c r="H17" i="18"/>
  <c r="H16" i="18"/>
  <c r="H15" i="18"/>
  <c r="H14" i="18"/>
  <c r="H15" i="17"/>
  <c r="H19" i="17"/>
  <c r="H18" i="17"/>
  <c r="H17" i="17"/>
  <c r="H13" i="17"/>
  <c r="H19" i="16"/>
  <c r="H11" i="16"/>
  <c r="H18" i="16"/>
  <c r="H13" i="16"/>
  <c r="H16" i="15"/>
  <c r="H15" i="15"/>
  <c r="H14" i="15"/>
  <c r="H13" i="15"/>
  <c r="H12" i="15"/>
  <c r="H15" i="13"/>
  <c r="H13" i="13"/>
  <c r="H16" i="13"/>
  <c r="H13" i="12"/>
  <c r="H14" i="12"/>
  <c r="H12" i="12"/>
  <c r="H13" i="11"/>
  <c r="H14" i="11"/>
  <c r="H15" i="11"/>
  <c r="H12" i="11"/>
  <c r="H14" i="10"/>
  <c r="H15" i="10"/>
  <c r="H16" i="10"/>
  <c r="H17" i="10"/>
  <c r="H13" i="10"/>
  <c r="J27" i="9"/>
  <c r="J26" i="9"/>
  <c r="J25" i="9"/>
  <c r="J24" i="9"/>
  <c r="H16" i="9"/>
  <c r="H14" i="9"/>
  <c r="H12" i="9"/>
  <c r="H15" i="24"/>
  <c r="B15" i="24" s="1"/>
  <c r="H11" i="24"/>
  <c r="B11" i="24" s="1"/>
  <c r="H28" i="22"/>
  <c r="H27" i="22"/>
  <c r="H26" i="22"/>
  <c r="B26" i="22" s="1"/>
  <c r="H23" i="22"/>
  <c r="B23" i="22" s="1"/>
  <c r="I19" i="22"/>
  <c r="H13" i="23"/>
  <c r="H25" i="23"/>
  <c r="H23" i="23"/>
  <c r="B23" i="23" s="1"/>
  <c r="H22" i="23"/>
  <c r="B22" i="23" s="1"/>
  <c r="I19" i="23"/>
  <c r="H18" i="23"/>
  <c r="H17" i="23"/>
  <c r="B17" i="23" s="1"/>
  <c r="H16" i="23"/>
  <c r="B16" i="23" s="1"/>
  <c r="H15" i="23"/>
  <c r="B15" i="23" s="1"/>
  <c r="H11" i="23"/>
  <c r="H12" i="23"/>
  <c r="H14" i="8"/>
  <c r="H15" i="8"/>
  <c r="H16" i="8"/>
  <c r="B11" i="23" l="1"/>
  <c r="I11" i="23"/>
  <c r="I18" i="23"/>
  <c r="B18" i="23"/>
  <c r="I25" i="23"/>
  <c r="B25" i="23"/>
  <c r="B13" i="23"/>
  <c r="I13" i="23"/>
  <c r="B12" i="23"/>
  <c r="I12" i="23"/>
  <c r="I27" i="22"/>
  <c r="B27" i="22"/>
  <c r="I23" i="22"/>
  <c r="H30" i="22"/>
  <c r="I31" i="22" s="1"/>
  <c r="H32" i="7" s="1"/>
  <c r="I15" i="24"/>
  <c r="I11" i="24"/>
  <c r="I23" i="23"/>
  <c r="I15" i="23"/>
  <c r="I8" i="23"/>
  <c r="I9" i="22"/>
  <c r="H22" i="24"/>
  <c r="I23" i="24" s="1"/>
  <c r="I38" i="7" s="1"/>
  <c r="I8" i="24"/>
  <c r="I16" i="23"/>
  <c r="H27" i="23"/>
  <c r="I28" i="23" s="1"/>
  <c r="H35" i="7" s="1"/>
  <c r="I17" i="22"/>
  <c r="H29" i="21"/>
  <c r="B28" i="22"/>
  <c r="I28" i="22"/>
  <c r="H24" i="17"/>
  <c r="I25" i="17" s="1"/>
  <c r="H20" i="20"/>
  <c r="H21" i="19"/>
  <c r="I26" i="22"/>
  <c r="I24" i="22"/>
  <c r="H22" i="18"/>
  <c r="I23" i="18" s="1"/>
  <c r="H24" i="16"/>
  <c r="I26" i="16" s="1"/>
  <c r="I20" i="22"/>
  <c r="H19" i="15"/>
  <c r="I18" i="22"/>
  <c r="H20" i="14"/>
  <c r="I22" i="14" s="1"/>
  <c r="J16" i="7" s="1"/>
  <c r="H19" i="13"/>
  <c r="J25" i="12"/>
  <c r="I16" i="22"/>
  <c r="H18" i="12"/>
  <c r="J28" i="11"/>
  <c r="I14" i="22"/>
  <c r="H19" i="11"/>
  <c r="H21" i="10"/>
  <c r="H21" i="9"/>
  <c r="H19" i="8"/>
  <c r="I21" i="8" s="1"/>
  <c r="I17" i="23"/>
  <c r="G15" i="25"/>
  <c r="I22" i="23"/>
  <c r="D9" i="28" l="1"/>
  <c r="I36" i="7"/>
  <c r="D9" i="30"/>
  <c r="D8" i="28"/>
  <c r="D8" i="30"/>
  <c r="F22" i="7"/>
  <c r="L22" i="7" s="1"/>
  <c r="J22" i="7"/>
  <c r="F7" i="7"/>
  <c r="J7" i="7"/>
  <c r="F21" i="7"/>
  <c r="L21" i="7" s="1"/>
  <c r="J21" i="7"/>
  <c r="D10" i="28"/>
  <c r="D10" i="30"/>
  <c r="F10" i="30" s="1"/>
  <c r="F15" i="28"/>
  <c r="F17" i="28" s="1"/>
  <c r="H17" i="28" s="1"/>
  <c r="D24" i="28" s="1"/>
  <c r="F24" i="28" s="1"/>
  <c r="F25" i="28" s="1"/>
  <c r="H25" i="28" s="1"/>
  <c r="F15" i="30"/>
  <c r="F17" i="30" s="1"/>
  <c r="F10" i="28"/>
  <c r="F11" i="28" s="1"/>
  <c r="F18" i="7"/>
  <c r="L18" i="7" s="1"/>
  <c r="J18" i="7"/>
  <c r="I33" i="7"/>
  <c r="I21" i="20"/>
  <c r="I21" i="15"/>
  <c r="I21" i="13"/>
  <c r="I20" i="12"/>
  <c r="I21" i="11"/>
  <c r="I22" i="10"/>
  <c r="I22" i="9"/>
  <c r="I31" i="21"/>
  <c r="F24" i="7"/>
  <c r="L24" i="7" s="1"/>
  <c r="F16" i="7"/>
  <c r="F12" i="7" l="1"/>
  <c r="L12" i="7" s="1"/>
  <c r="J12" i="7"/>
  <c r="H17" i="30"/>
  <c r="D24" i="30" s="1"/>
  <c r="F24" i="30" s="1"/>
  <c r="F25" i="30" s="1"/>
  <c r="H25" i="30" s="1"/>
  <c r="J25" i="7"/>
  <c r="F25" i="7"/>
  <c r="L25" i="7" s="1"/>
  <c r="F11" i="7"/>
  <c r="L11" i="7" s="1"/>
  <c r="J11" i="7"/>
  <c r="F8" i="30"/>
  <c r="F8" i="28"/>
  <c r="F9" i="30"/>
  <c r="F9" i="28"/>
  <c r="L7" i="7"/>
  <c r="L16" i="7"/>
  <c r="F14" i="7"/>
  <c r="J14" i="7"/>
  <c r="F26" i="7"/>
  <c r="L26" i="7" s="1"/>
  <c r="J26" i="7"/>
  <c r="F10" i="7"/>
  <c r="L10" i="7" s="1"/>
  <c r="J10" i="7"/>
  <c r="J15" i="7"/>
  <c r="F15" i="7"/>
  <c r="F17" i="7"/>
  <c r="J17" i="7"/>
  <c r="L17" i="7" l="1"/>
  <c r="L15" i="7"/>
  <c r="L14" i="7"/>
  <c r="J27" i="7"/>
  <c r="F28" i="7"/>
  <c r="I45" i="7" s="1"/>
  <c r="H29" i="7" l="1"/>
  <c r="D7" i="28" l="1"/>
  <c r="H11" i="28" s="1"/>
  <c r="D7" i="30"/>
  <c r="H11" i="30" s="1"/>
  <c r="I30" i="7"/>
  <c r="I40" i="7" s="1"/>
  <c r="J41" i="7" s="1"/>
  <c r="F7" i="30"/>
  <c r="F7" i="28" l="1"/>
  <c r="F11" i="30"/>
  <c r="D22" i="30" s="1"/>
  <c r="F22" i="30" s="1"/>
  <c r="D22" i="28" l="1"/>
  <c r="F22"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4" authorId="0" shapeId="0" xr:uid="{00000000-0006-0000-0700-000001000000}">
      <text>
        <r>
          <rPr>
            <b/>
            <sz val="8"/>
            <color indexed="81"/>
            <rFont val="Tahoma"/>
            <family val="2"/>
          </rPr>
          <t xml:space="preserve">SZ: Tippen Sie "x" in das entsprechende Feld - Punkteabzug erfolgt automatisch.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8" authorId="0" shapeId="0" xr:uid="{00000000-0006-0000-1200-000001000000}">
      <text>
        <r>
          <rPr>
            <b/>
            <sz val="8"/>
            <color indexed="81"/>
            <rFont val="Tahoma"/>
            <family val="2"/>
          </rPr>
          <t xml:space="preserve">SZ: Tippen Sie "x" in das entsprechende Feld - Punkteabzug erfolgt automatisch.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9" authorId="0" shapeId="0" xr:uid="{00000000-0006-0000-1300-000001000000}">
      <text>
        <r>
          <rPr>
            <b/>
            <sz val="8"/>
            <color indexed="81"/>
            <rFont val="Tahoma"/>
            <family val="2"/>
          </rPr>
          <t xml:space="preserve">SZ: Tippen Sie "x" in das entsprechende Feld - Punkteabzug erfolgt automatisch.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6" authorId="0" shapeId="0" xr:uid="{00000000-0006-0000-1800-000001000000}">
      <text>
        <r>
          <rPr>
            <b/>
            <sz val="8"/>
            <color indexed="81"/>
            <rFont val="Tahoma"/>
            <family val="2"/>
          </rPr>
          <t xml:space="preserve">SZ: Tippen Sie "x" in das entsprechende Feld - Punkteabzug erfolgt automatisch.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32" authorId="0" shapeId="0" xr:uid="{00000000-0006-0000-1A00-000001000000}">
      <text>
        <r>
          <rPr>
            <b/>
            <sz val="8"/>
            <color indexed="81"/>
            <rFont val="Tahoma"/>
            <family val="2"/>
          </rPr>
          <t xml:space="preserve">SZ: Tippen Sie "x" in das entsprechende Feld - Punkteabzug erfolgt automatisch.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4" authorId="0" shapeId="0" xr:uid="{00000000-0006-0000-0800-000001000000}">
      <text>
        <r>
          <rPr>
            <b/>
            <sz val="8"/>
            <color indexed="81"/>
            <rFont val="Tahoma"/>
            <family val="2"/>
          </rPr>
          <t xml:space="preserve">SZ: Tippen Sie "x" in das entsprechende Feld - Punkteabzug erfolgt automatisch.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4" authorId="0" shapeId="0" xr:uid="{00000000-0006-0000-0900-000001000000}">
      <text>
        <r>
          <rPr>
            <b/>
            <sz val="8"/>
            <color indexed="81"/>
            <rFont val="Tahoma"/>
            <family val="2"/>
          </rPr>
          <t xml:space="preserve">SZ: Tippen Sie "x" in das entsprechende Feld - Punkteabzug erfolgt automatisch.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5" authorId="0" shapeId="0" xr:uid="{00000000-0006-0000-0C00-000001000000}">
      <text>
        <r>
          <rPr>
            <b/>
            <sz val="8"/>
            <color indexed="81"/>
            <rFont val="Tahoma"/>
            <family val="2"/>
          </rPr>
          <t xml:space="preserve">SZ: Tippen Sie "x" in das entsprechende Feld - Punkteabzug erfolgt automatisch.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4" authorId="0" shapeId="0" xr:uid="{00000000-0006-0000-0D00-000001000000}">
      <text>
        <r>
          <rPr>
            <b/>
            <sz val="8"/>
            <color indexed="81"/>
            <rFont val="Tahoma"/>
            <family val="2"/>
          </rPr>
          <t xml:space="preserve">SZ: Tippen Sie "x" in das entsprechende Feld - Punkteabzug erfolgt automatisch.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3" authorId="0" shapeId="0" xr:uid="{00000000-0006-0000-0E00-000001000000}">
      <text>
        <r>
          <rPr>
            <b/>
            <sz val="8"/>
            <color indexed="81"/>
            <rFont val="Tahoma"/>
            <family val="2"/>
          </rPr>
          <t xml:space="preserve">SZ: Tippen Sie "x" in das entsprechende Feld - Punkteabzug erfolgt automatisch.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4" authorId="0" shapeId="0" xr:uid="{00000000-0006-0000-0F00-000001000000}">
      <text>
        <r>
          <rPr>
            <b/>
            <sz val="8"/>
            <color indexed="81"/>
            <rFont val="Tahoma"/>
            <family val="2"/>
          </rPr>
          <t xml:space="preserve">SZ: Tippen Sie "x" in das entsprechende Feld - Punkteabzug erfolgt automatisch.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5" authorId="0" shapeId="0" xr:uid="{00000000-0006-0000-1000-000001000000}">
      <text>
        <r>
          <rPr>
            <b/>
            <sz val="8"/>
            <color indexed="81"/>
            <rFont val="Tahoma"/>
            <family val="2"/>
          </rPr>
          <t xml:space="preserve">SZ: Tippen Sie "x" in das entsprechende Feld - Punkteabzug erfolgt automatisch.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peter.schlatter</author>
  </authors>
  <commentList>
    <comment ref="A24" authorId="0" shapeId="0" xr:uid="{00000000-0006-0000-1100-000001000000}">
      <text>
        <r>
          <rPr>
            <b/>
            <sz val="8"/>
            <color indexed="81"/>
            <rFont val="Tahoma"/>
            <family val="2"/>
          </rPr>
          <t xml:space="preserve">SZ: Tippen Sie "x" in das entsprechende Feld - Punkteabzug erfolgt automatisch. </t>
        </r>
      </text>
    </comment>
  </commentList>
</comments>
</file>

<file path=xl/sharedStrings.xml><?xml version="1.0" encoding="utf-8"?>
<sst xmlns="http://schemas.openxmlformats.org/spreadsheetml/2006/main" count="1404" uniqueCount="601">
  <si>
    <t>Kandidat: Name, Vorname</t>
  </si>
  <si>
    <t>1.1.1</t>
  </si>
  <si>
    <t>1.1.2</t>
  </si>
  <si>
    <t>1.1.3</t>
  </si>
  <si>
    <t>1.1.4</t>
  </si>
  <si>
    <t>1.1.5</t>
  </si>
  <si>
    <t>x 3 =</t>
  </si>
  <si>
    <t>1.2</t>
  </si>
  <si>
    <t>1.2.1</t>
  </si>
  <si>
    <t>1.2.2</t>
  </si>
  <si>
    <t>1.2.3</t>
  </si>
  <si>
    <t>1.2.4</t>
  </si>
  <si>
    <t>1.3</t>
  </si>
  <si>
    <t>1.3.1</t>
  </si>
  <si>
    <t>1.3.2</t>
  </si>
  <si>
    <t>1.3.3</t>
  </si>
  <si>
    <t>1.3.4</t>
  </si>
  <si>
    <t>1</t>
  </si>
  <si>
    <t>x 2 =</t>
  </si>
  <si>
    <t>1.1.6</t>
  </si>
  <si>
    <t>1.1</t>
  </si>
  <si>
    <t>Fleischfachassistent/-in</t>
  </si>
  <si>
    <t>Anlagen, Maschinen, Geräte und Utensilien (Leitziel 1.5)</t>
  </si>
  <si>
    <t>1.</t>
  </si>
  <si>
    <t>1.2.5</t>
  </si>
  <si>
    <t>1.3.5</t>
  </si>
  <si>
    <t>1.3.6</t>
  </si>
  <si>
    <t>Kandidat: Nr</t>
  </si>
  <si>
    <t>3.</t>
  </si>
  <si>
    <t>4.</t>
  </si>
  <si>
    <t>Cervelas</t>
  </si>
  <si>
    <t>1.2.6</t>
  </si>
  <si>
    <t>2.</t>
  </si>
  <si>
    <t>1.4</t>
  </si>
  <si>
    <t>1.4.1</t>
  </si>
  <si>
    <t>1.4.2</t>
  </si>
  <si>
    <t>1.4.3</t>
  </si>
  <si>
    <t>1.4.4</t>
  </si>
  <si>
    <t>1.4.5</t>
  </si>
  <si>
    <t>1.4.6</t>
  </si>
  <si>
    <t>1.5</t>
  </si>
  <si>
    <t>1.5.1</t>
  </si>
  <si>
    <t>1.5.2</t>
  </si>
  <si>
    <t>1.5.3</t>
  </si>
  <si>
    <t>1.5.4</t>
  </si>
  <si>
    <t>1.5.5</t>
  </si>
  <si>
    <t>1.5.6</t>
  </si>
  <si>
    <t>1.6</t>
  </si>
  <si>
    <t>1.6.1</t>
  </si>
  <si>
    <t>1.6.2</t>
  </si>
  <si>
    <t>1.6.3</t>
  </si>
  <si>
    <t>1.6.4</t>
  </si>
  <si>
    <t>1.6.5</t>
  </si>
  <si>
    <t>1.6.6</t>
  </si>
  <si>
    <t>1.7</t>
  </si>
  <si>
    <t>1.7.1</t>
  </si>
  <si>
    <t>1.7.2</t>
  </si>
  <si>
    <t>1.7.3</t>
  </si>
  <si>
    <t>1.7.4</t>
  </si>
  <si>
    <t>1.7.5</t>
  </si>
  <si>
    <t>1.7.6</t>
  </si>
  <si>
    <t>1.8</t>
  </si>
  <si>
    <t>1.8.1</t>
  </si>
  <si>
    <t>1.8.2</t>
  </si>
  <si>
    <t>1.8.3</t>
  </si>
  <si>
    <t>1.8.4</t>
  </si>
  <si>
    <t>1.8.5</t>
  </si>
  <si>
    <t>1.8.6</t>
  </si>
  <si>
    <t>1.9</t>
  </si>
  <si>
    <t>1.9.1</t>
  </si>
  <si>
    <t>1.9.2</t>
  </si>
  <si>
    <t>1.9.3</t>
  </si>
  <si>
    <t>1.9.4</t>
  </si>
  <si>
    <t>1.9.5</t>
  </si>
  <si>
    <t>1.9.6</t>
  </si>
  <si>
    <t>1.9.7</t>
  </si>
  <si>
    <t>1.10</t>
  </si>
  <si>
    <t>1.10.1</t>
  </si>
  <si>
    <t>1.10.2</t>
  </si>
  <si>
    <t>1.10.3</t>
  </si>
  <si>
    <t>1.10.4</t>
  </si>
  <si>
    <t>1.10.5</t>
  </si>
  <si>
    <t>1.10.6</t>
  </si>
  <si>
    <t>1.10.7</t>
  </si>
  <si>
    <t>1.11</t>
  </si>
  <si>
    <t>1.11.1</t>
  </si>
  <si>
    <t>1.11.2</t>
  </si>
  <si>
    <t>1.11.3</t>
  </si>
  <si>
    <t>1.11.4</t>
  </si>
  <si>
    <t>1.11.5</t>
  </si>
  <si>
    <t>1.11.6</t>
  </si>
  <si>
    <t>1.11.7</t>
  </si>
  <si>
    <t>1.12</t>
  </si>
  <si>
    <t>1.12.1</t>
  </si>
  <si>
    <t>1.12.2</t>
  </si>
  <si>
    <t>1.12.3</t>
  </si>
  <si>
    <t>1.12.4</t>
  </si>
  <si>
    <t>1.12.5</t>
  </si>
  <si>
    <t>1.12.6</t>
  </si>
  <si>
    <t>1.13</t>
  </si>
  <si>
    <t>1.13.1</t>
  </si>
  <si>
    <t>1.13.2</t>
  </si>
  <si>
    <t>1.13.4</t>
  </si>
  <si>
    <t>1.13.5</t>
  </si>
  <si>
    <t>1.13.6</t>
  </si>
  <si>
    <t>1.13.7</t>
  </si>
  <si>
    <t>1.14</t>
  </si>
  <si>
    <t>1.14.1</t>
  </si>
  <si>
    <t>1.14.2</t>
  </si>
  <si>
    <t>1.14.3</t>
  </si>
  <si>
    <t>1.14.4</t>
  </si>
  <si>
    <t>1.14.6</t>
  </si>
  <si>
    <t>1.14.5</t>
  </si>
  <si>
    <t>1.14.7</t>
  </si>
  <si>
    <t>1.14.8</t>
  </si>
  <si>
    <t>4.1.1</t>
  </si>
  <si>
    <t>Fleischfachassistentin EBA / Fleischfachassistent EBA</t>
  </si>
  <si>
    <t>Prüfungsdatum / 
Date d'examen / 
Data dell'esame:</t>
  </si>
  <si>
    <t xml:space="preserve">Assistant/e en boucherie et charcuterie AFP </t>
  </si>
  <si>
    <t>Adetta di macelleria CFP / Addetto di macelleria CFP</t>
  </si>
  <si>
    <t>Nummer / 
Nombre / Numero:</t>
  </si>
  <si>
    <t>Notenformular für das Qualifikationsverfahren /</t>
  </si>
  <si>
    <t>Feuille des notes de la procédure de qualification / Tabella note delle procedure di qualificazione</t>
  </si>
  <si>
    <t xml:space="preserve">Gemäss der Verordnung über die berufliche Grundbildung vom 22.08.2007 / Ordonnances sur la formation professionnelle initiale 22.08.2007 / 
Ordinanze sulla formazione professionale di base 22.08.2007 </t>
  </si>
  <si>
    <t>Personalien der Kandidatin, des Kandidaten / Données personnelles de l'apprenti, -e / Dati personali dell'apprendista</t>
  </si>
  <si>
    <t>Familienname und Vorname / 
Nom et prénom / Cognome e nome:</t>
  </si>
  <si>
    <t>Genaue Wohnadresse / 
Adresse précise / Domicilio:</t>
  </si>
  <si>
    <t>Prüfungsaufgaben / Travaux d'examen / Lavori d'esame:</t>
  </si>
  <si>
    <t>Siehe Anhang oder Beiblatt / Voir annexe ou feuille d'annexe / Vedi allegato o supplemento</t>
  </si>
  <si>
    <t>Bericht der Experten / Rapport des experts / Rapporto dei periti</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</si>
  <si>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</si>
  <si>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Ort und Datum / 
Lieu et date / Luogo e data:</t>
  </si>
  <si>
    <t>Unterschrift der Experten / 
Signature des expert(e)s / Firma di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</si>
  <si>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</si>
  <si>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Name / Nom / Nome:</t>
  </si>
  <si>
    <r>
      <t xml:space="preserve">Qualifikationsbereich Praktische Arbeiten </t>
    </r>
    <r>
      <rPr>
        <sz val="9"/>
        <rFont val="Arial"/>
        <family val="2"/>
      </rPr>
      <t>(8 Stunden)</t>
    </r>
    <r>
      <rPr>
        <b/>
        <sz val="9"/>
        <rFont val="Arial"/>
        <family val="2"/>
      </rPr>
      <t xml:space="preserve"> / Domaine de qualification Travaux pratiques  </t>
    </r>
    <r>
      <rPr>
        <sz val="9"/>
        <rFont val="Arial"/>
        <family val="2"/>
      </rPr>
      <t>(8 heures)</t>
    </r>
    <r>
      <rPr>
        <b/>
        <sz val="9"/>
        <rFont val="Arial"/>
        <family val="2"/>
      </rPr>
      <t xml:space="preserve"> / Settore di qualificazione Conoscenze Lavori pratici </t>
    </r>
    <r>
      <rPr>
        <sz val="9"/>
        <rFont val="Arial"/>
        <family val="2"/>
      </rPr>
      <t>(8 ore)</t>
    </r>
  </si>
  <si>
    <t>Position / Position / Posizione</t>
  </si>
  <si>
    <t>Noten/ 
Notes/ 
Note</t>
  </si>
  <si>
    <r>
      <t>Faktor/ 
Coéfficient</t>
    </r>
    <r>
      <rPr>
        <sz val="6"/>
        <rFont val="Arial"/>
        <family val="2"/>
      </rPr>
      <t xml:space="preserve">/ </t>
    </r>
    <r>
      <rPr>
        <sz val="7"/>
        <rFont val="Arial"/>
        <family val="2"/>
      </rPr>
      <t xml:space="preserve">
Fattore</t>
    </r>
  </si>
  <si>
    <t>Produkt/
Produits/
Prodotto</t>
  </si>
  <si>
    <t>Bemerkungen / Remarques / Osservazioni</t>
  </si>
  <si>
    <t>5.</t>
  </si>
  <si>
    <t>: 10 = Note des Qualifikationsbereichs* /
          Note de domaine de qualification* /
          Nota di settore di qualificazione*</t>
  </si>
  <si>
    <t>Erfahrungsnoten / Notes d'expériences / Note complessive</t>
  </si>
  <si>
    <t>Noten/ Notes/
Note</t>
  </si>
  <si>
    <t>a.</t>
  </si>
  <si>
    <t>Erfahrungsnote Bildung in beruflicher Praxis / 
Note d'expérience de la formation à la pratique professionnelle / 
Nota relativa della formazione professionale pratica</t>
  </si>
  <si>
    <t>b.</t>
  </si>
  <si>
    <t>Erfahrungsnote berufskundlicher Unterricht / 
Note d'expérience Enseignement professionnel / 
Nota relativa Insegnamente di materie professionali specifiche</t>
  </si>
  <si>
    <t xml:space="preserve">        Erfahrungsnote* /
        Note d'expérience* /
        Nota complessiva*</t>
  </si>
  <si>
    <t>Prüfungsergebnis / Resultat de l'examen / Risultato d'esame</t>
  </si>
  <si>
    <t>Noten/
Notes/
Note</t>
  </si>
  <si>
    <t>Faktor/ 
Coéfficient/ 
Fattore</t>
  </si>
  <si>
    <t>Qualifikationsbereich Praktische Arbeiten/ 
Domaine de qualification Travaux pratiques / 
Settore di qualificazione Lavori pratici</t>
  </si>
  <si>
    <t>c.</t>
  </si>
  <si>
    <t>Qualifikationsbereich Allgemeinbildung / 
Domaine de qualification Culture générale / 
Settore di qualificazione Cultura generale</t>
  </si>
  <si>
    <t>d.</t>
  </si>
  <si>
    <t xml:space="preserve">Erfahrungsnote  / 
Note d'expérience  / 
Nota complessiva </t>
  </si>
  <si>
    <t xml:space="preserve">: 10 = Gesamtnote* /
          Note globale* /
          Nota globale*
</t>
  </si>
  <si>
    <t>* Auf eine Dezimalstelle zu runden / A arrondir à une décimale / Approssimare a un decimale</t>
  </si>
  <si>
    <t>Die Prüfung ist bestanden, wenn weder die Note des Qualifikationsbereichs "Praktische Arbeiten" noch die Gesamtnote den Wert 4 unterschreitet. / 
L'examen est réussi si la note de la domaine "Travail pratique" et la note globale sont égales ou supérieures à 4,0. / 
L’esame finale è superato se per il campo di qualificazione "Lavoro pratico" e la nota complessiva raggiunge o supera il 4.</t>
  </si>
  <si>
    <t>Die Präsidentin, der Präsident / La présidente, le président / La presidentessa, il presidente</t>
  </si>
  <si>
    <t>Die Sekretärin, der Sekretär / La, le secrétaire / 
La segretaria, il segretario</t>
  </si>
  <si>
    <t>5,5</t>
  </si>
  <si>
    <t>4,5</t>
  </si>
  <si>
    <t>3,5</t>
  </si>
  <si>
    <t>2,5</t>
  </si>
  <si>
    <t>1,5</t>
  </si>
  <si>
    <t>556</t>
  </si>
  <si>
    <t>x</t>
  </si>
  <si>
    <t>x 1 =</t>
  </si>
  <si>
    <t>KOPIE FÜR BERUFSBILDUNGSAMT</t>
  </si>
  <si>
    <t>max.</t>
  </si>
  <si>
    <t xml:space="preserve"> → S. 7</t>
  </si>
  <si>
    <t>Hygiene / Hygiène / Igiene
Positionsnoten / Notes position /Note posizione</t>
  </si>
  <si>
    <t>Arbeitssicherheit, Gesundheitsschutz und Umweltschutz /  Sécurité au travail, protection de la santé et protection de l'environnement / Sicurezza sul lavoro, protezione della salute e dell’ambiente 
Positionsnoten / Notes position /Note posizione</t>
  </si>
  <si>
    <t>Anlagen, Maschinen, Geräte und Utensilien / 
Installations, machines, appareils et ustensiles / 
Impianti, macchine, attrezzi e utensili 
Positionsnoten / Notes position /Note posizione</t>
  </si>
  <si>
    <t>kg)</t>
  </si>
  <si>
    <t>kg</t>
  </si>
  <si>
    <t xml:space="preserve">g </t>
  </si>
  <si>
    <t>1.15</t>
  </si>
  <si>
    <t>1.16</t>
  </si>
  <si>
    <t>1.17</t>
  </si>
  <si>
    <t>1.18</t>
  </si>
  <si>
    <t>1.15.6</t>
  </si>
  <si>
    <t>1.16.5</t>
  </si>
  <si>
    <t>1.17.8</t>
  </si>
  <si>
    <t>1.12.7</t>
  </si>
  <si>
    <t>1.15.1</t>
  </si>
  <si>
    <t>1.15.2</t>
  </si>
  <si>
    <t>1.15.4</t>
  </si>
  <si>
    <t>1.15.5</t>
  </si>
  <si>
    <t>1.15.7</t>
  </si>
  <si>
    <t>1.15.8</t>
  </si>
  <si>
    <t>1.17.1</t>
  </si>
  <si>
    <t>1.17.2</t>
  </si>
  <si>
    <t>1.17.3</t>
  </si>
  <si>
    <t>1.17.4</t>
  </si>
  <si>
    <t>1.17.5</t>
  </si>
  <si>
    <t>1.17.6</t>
  </si>
  <si>
    <t>1.16.1</t>
  </si>
  <si>
    <t>1.16.2</t>
  </si>
  <si>
    <t>1.16.3</t>
  </si>
  <si>
    <t>1.16.4</t>
  </si>
  <si>
    <t>1.16.6</t>
  </si>
  <si>
    <t>1.17.7</t>
  </si>
  <si>
    <t>1.18.1</t>
  </si>
  <si>
    <t>1.18.2</t>
  </si>
  <si>
    <t>1.18.3</t>
  </si>
  <si>
    <t>1.18.4</t>
  </si>
  <si>
    <t>1.18.5</t>
  </si>
  <si>
    <t>1.18.6</t>
  </si>
  <si>
    <r>
      <t xml:space="preserve">g </t>
    </r>
    <r>
      <rPr>
        <sz val="10"/>
        <rFont val="Arial"/>
        <family val="2"/>
      </rPr>
      <t>S. 28</t>
    </r>
  </si>
  <si>
    <t>Gewichtung</t>
  </si>
  <si>
    <t>Summe Gewichtung</t>
  </si>
  <si>
    <t>Traiteur</t>
  </si>
  <si>
    <t>1.19</t>
  </si>
  <si>
    <t>1.20</t>
  </si>
  <si>
    <t>1.5.7</t>
  </si>
  <si>
    <t>1.6.7</t>
  </si>
  <si>
    <t>1.13.3</t>
  </si>
  <si>
    <t>1.15.9</t>
  </si>
  <si>
    <t>1.16.7</t>
  </si>
  <si>
    <t>1.16.8</t>
  </si>
  <si>
    <t>1.19.1</t>
  </si>
  <si>
    <t>1.19.2</t>
  </si>
  <si>
    <t>1.19.3</t>
  </si>
  <si>
    <t>1.19.4</t>
  </si>
  <si>
    <t>1.19.5</t>
  </si>
  <si>
    <t>1.19.6</t>
  </si>
  <si>
    <t>1.19.7</t>
  </si>
  <si>
    <t>1.19.8</t>
  </si>
  <si>
    <t>1.20.1</t>
  </si>
  <si>
    <t>1.20.2</t>
  </si>
  <si>
    <t>1.20.3</t>
  </si>
  <si>
    <t>1.20.4</t>
  </si>
  <si>
    <t>1.20.5</t>
  </si>
  <si>
    <t>1.20.6</t>
  </si>
  <si>
    <t>1.20.7</t>
  </si>
  <si>
    <t>1.20.8</t>
  </si>
  <si>
    <t>1.20.9</t>
  </si>
  <si>
    <t>1.20.10</t>
  </si>
  <si>
    <r>
      <t xml:space="preserve">g </t>
    </r>
    <r>
      <rPr>
        <sz val="10"/>
        <rFont val="Arial"/>
        <family val="2"/>
      </rPr>
      <t>S. 29</t>
    </r>
  </si>
  <si>
    <t>Travaux pratiques</t>
  </si>
  <si>
    <t xml:space="preserve">Assistant en boucherie et charcuterie </t>
  </si>
  <si>
    <t>charcuterie AFP</t>
  </si>
  <si>
    <t>Adresse précise</t>
  </si>
  <si>
    <t>Entreprise formatrice</t>
  </si>
  <si>
    <t>Date de l'examen</t>
  </si>
  <si>
    <r>
      <t xml:space="preserve">Quelques étapes du travail sont pondérées à double, triple, ou quadruple. Ces points sont indiqués par deux cases, avec entre deux la remarque </t>
    </r>
    <r>
      <rPr>
        <b/>
        <sz val="10"/>
        <rFont val="Arial"/>
        <family val="2"/>
      </rPr>
      <t>x2, x3, ou x4</t>
    </r>
    <r>
      <rPr>
        <sz val="10"/>
        <rFont val="Arial"/>
        <family val="2"/>
      </rPr>
      <t xml:space="preserve">. </t>
    </r>
  </si>
  <si>
    <t>Les points des positions des différents travaux sont reportés dans le résumé des notes 
(page 7). Les notes ne sont calculées que dans le résumé.</t>
  </si>
  <si>
    <t>Pour un grand nombre de tâches, des points sont attribués pour l’hygiène du travail, la sécurité au travail/la protection de la santé/de l'environnement ainsi que pour l’utilisation des machines. Ces points ne sont pas ajoutés aux points des travaux correspondants, mais sont reportés sur les deux dernières pages et ne sont ajoutés qu’aux points de la position hygiène, resp. sécurité au travail/protection de la santé/de l'environnement/machines.</t>
  </si>
  <si>
    <t xml:space="preserve">Les prestations sont évaluées avec les points 0,1,2,3,4,5. </t>
  </si>
  <si>
    <t>5= très bon</t>
  </si>
  <si>
    <t>4= bien</t>
  </si>
  <si>
    <t>3= satisfaisant</t>
  </si>
  <si>
    <t>2= insuffisant</t>
  </si>
  <si>
    <t>1= mauvais</t>
  </si>
  <si>
    <t>0 = très mauvais/non effectué</t>
  </si>
  <si>
    <r>
      <rPr>
        <b/>
        <sz val="10"/>
        <rFont val="Arial"/>
        <family val="2"/>
      </rPr>
      <t xml:space="preserve">« Seuls des points entiers peuvent être attribués. </t>
    </r>
    <r>
      <rPr>
        <sz val="10"/>
        <rFont val="Arial"/>
        <family val="2"/>
      </rPr>
      <t xml:space="preserve">
Dès que les différents travaux partiels ne peuvent plus être évalués avec le nombre maximum de points, les experts inscrivent leurs constatations correspondantes sur les erreurs et défauts des travaux d’examen le plus précisément possible sur la moitié droite du formulaire. »</t>
    </r>
  </si>
  <si>
    <t>La formule suivante est utilisée pour le calcul des notes :</t>
  </si>
  <si>
    <t>Echelle des notes:</t>
  </si>
  <si>
    <t>Echelle des points:</t>
  </si>
  <si>
    <t>très bonne</t>
  </si>
  <si>
    <t>très bon</t>
  </si>
  <si>
    <t>(note intermédiaire)</t>
  </si>
  <si>
    <t>bien</t>
  </si>
  <si>
    <t>bonne</t>
  </si>
  <si>
    <t>satisfaisant</t>
  </si>
  <si>
    <t>insuffisant</t>
  </si>
  <si>
    <t>suffisante</t>
  </si>
  <si>
    <t>mauvais</t>
  </si>
  <si>
    <t>très mauvais/non effectué</t>
  </si>
  <si>
    <t>faible</t>
  </si>
  <si>
    <t>très faible</t>
  </si>
  <si>
    <t>inutilisable</t>
  </si>
  <si>
    <t>Feuille de note EF</t>
  </si>
  <si>
    <t>Numéro de profession</t>
  </si>
  <si>
    <t>Note de la formation à la pratique professionnelle (entreprise formatrice)</t>
  </si>
  <si>
    <t>Nom:</t>
  </si>
  <si>
    <t>Année de l'examen:</t>
  </si>
  <si>
    <t>Prénom</t>
  </si>
  <si>
    <t>Canton d'apprentissage:</t>
  </si>
  <si>
    <t>Date de naissance</t>
  </si>
  <si>
    <t>Entreprice formatrice:</t>
  </si>
  <si>
    <t>Profession:</t>
  </si>
  <si>
    <t>Assistante en boucherie et charcuterie AFP / Assistant en boucherie et charcuterie AFP</t>
  </si>
  <si>
    <t>Détermination de la note de la formation à la pratique professionnelle en entreprise selon l'art. 19, al. 5, de l'ordonnance sur la formation professionnelle</t>
  </si>
  <si>
    <t>initiale du 22 août 2007 et selon le plan de formation</t>
  </si>
  <si>
    <t>Semestres</t>
  </si>
  <si>
    <t>Notes</t>
  </si>
  <si>
    <t>Total</t>
  </si>
  <si>
    <t xml:space="preserve">: Nb. de notes = </t>
  </si>
  <si>
    <t>Note form. p.p. 1</t>
  </si>
  <si>
    <t>Date: .................................................</t>
  </si>
  <si>
    <t>Visa de la formatrice/ 
Visa du formateur:    ............................................................................</t>
  </si>
  <si>
    <t>1) La note de la formation à la pratique professionnelle en entreprise est donnée par la moyenne, arrondie à une note entière ou à une demi-note, des notes des contrôles des
compétences des trois premiers semestres.</t>
  </si>
  <si>
    <t>Rappel: Les documents de qualification qui justifient l'attribution des notes doivent être conservés pour une durée de 12 mois dans l'éventualité d'un recours.</t>
  </si>
  <si>
    <t>Ce formulaire doit être remis à l'organisation d'examen du canton compétent jusqu'à la semaine 16 de l'année de l'examen.</t>
  </si>
  <si>
    <t>Assistant/e en boucherie et charcuterie</t>
  </si>
  <si>
    <t>Numéro:</t>
  </si>
  <si>
    <t>Nom et prénom du candidat:</t>
  </si>
  <si>
    <t>Compétences de base / Points en ensemble</t>
  </si>
  <si>
    <t>Désossage 1</t>
  </si>
  <si>
    <t>Désossage 2</t>
  </si>
  <si>
    <t>Désossage 3</t>
  </si>
  <si>
    <t>Articles prêts à la cuisson etc. 1</t>
  </si>
  <si>
    <t>Transformation veau</t>
  </si>
  <si>
    <t>Transformation porc</t>
  </si>
  <si>
    <t>Désossage V</t>
  </si>
  <si>
    <t>Désossage B</t>
  </si>
  <si>
    <t>Désossage P</t>
  </si>
  <si>
    <t>Abattoir porc</t>
  </si>
  <si>
    <t>Abattoir gros bétail</t>
  </si>
  <si>
    <t>Abattoir veau</t>
  </si>
  <si>
    <t>Saucisses crues</t>
  </si>
  <si>
    <t>Préparer 6 sortes de charcuteries</t>
  </si>
  <si>
    <t xml:space="preserve">Charcuterie à chair cuite </t>
  </si>
  <si>
    <t>Préparation d'une salaison cuite</t>
  </si>
  <si>
    <t>Préparation d'une salaison crue</t>
  </si>
  <si>
    <t>Articles prêts à la cuisson etc. 2</t>
  </si>
  <si>
    <t>Plats du jour</t>
  </si>
  <si>
    <r>
      <t xml:space="preserve">f </t>
    </r>
    <r>
      <rPr>
        <sz val="10"/>
        <rFont val="Arial"/>
        <family val="2"/>
      </rPr>
      <t>p. 8</t>
    </r>
  </si>
  <si>
    <r>
      <t xml:space="preserve">f </t>
    </r>
    <r>
      <rPr>
        <sz val="10"/>
        <rFont val="Arial"/>
        <family val="2"/>
      </rPr>
      <t>p. 9</t>
    </r>
    <r>
      <rPr>
        <sz val="11"/>
        <color theme="1"/>
        <rFont val="Calibri"/>
        <family val="2"/>
        <scheme val="minor"/>
      </rPr>
      <t/>
    </r>
  </si>
  <si>
    <r>
      <t xml:space="preserve">f </t>
    </r>
    <r>
      <rPr>
        <sz val="10"/>
        <rFont val="Arial"/>
        <family val="2"/>
      </rPr>
      <t>p 10</t>
    </r>
    <r>
      <rPr>
        <sz val="11"/>
        <color theme="1"/>
        <rFont val="Calibri"/>
        <family val="2"/>
        <scheme val="minor"/>
      </rPr>
      <t/>
    </r>
  </si>
  <si>
    <r>
      <t xml:space="preserve">f </t>
    </r>
    <r>
      <rPr>
        <sz val="10"/>
        <rFont val="Arial"/>
        <family val="2"/>
      </rPr>
      <t>p. 11</t>
    </r>
    <r>
      <rPr>
        <sz val="11"/>
        <color theme="1"/>
        <rFont val="Calibri"/>
        <family val="2"/>
        <scheme val="minor"/>
      </rPr>
      <t/>
    </r>
  </si>
  <si>
    <r>
      <t xml:space="preserve">f </t>
    </r>
    <r>
      <rPr>
        <sz val="10"/>
        <rFont val="Arial"/>
        <family val="2"/>
      </rPr>
      <t>p. 12</t>
    </r>
    <r>
      <rPr>
        <sz val="11"/>
        <color theme="1"/>
        <rFont val="Calibri"/>
        <family val="2"/>
        <scheme val="minor"/>
      </rPr>
      <t/>
    </r>
  </si>
  <si>
    <r>
      <t xml:space="preserve">f </t>
    </r>
    <r>
      <rPr>
        <sz val="10"/>
        <rFont val="Arial"/>
        <family val="2"/>
      </rPr>
      <t>p. 13</t>
    </r>
    <r>
      <rPr>
        <sz val="11"/>
        <color theme="1"/>
        <rFont val="Calibri"/>
        <family val="2"/>
        <scheme val="minor"/>
      </rPr>
      <t/>
    </r>
  </si>
  <si>
    <r>
      <t xml:space="preserve">f </t>
    </r>
    <r>
      <rPr>
        <sz val="10"/>
        <rFont val="Arial"/>
        <family val="2"/>
      </rPr>
      <t>p. 14</t>
    </r>
    <r>
      <rPr>
        <sz val="11"/>
        <color theme="1"/>
        <rFont val="Calibri"/>
        <family val="2"/>
        <scheme val="minor"/>
      </rPr>
      <t/>
    </r>
  </si>
  <si>
    <r>
      <t xml:space="preserve">f </t>
    </r>
    <r>
      <rPr>
        <sz val="10"/>
        <rFont val="Arial"/>
        <family val="2"/>
      </rPr>
      <t>p. 15</t>
    </r>
    <r>
      <rPr>
        <sz val="11"/>
        <color theme="1"/>
        <rFont val="Calibri"/>
        <family val="2"/>
        <scheme val="minor"/>
      </rPr>
      <t/>
    </r>
  </si>
  <si>
    <r>
      <t xml:space="preserve">f </t>
    </r>
    <r>
      <rPr>
        <sz val="10"/>
        <rFont val="Arial"/>
        <family val="2"/>
      </rPr>
      <t>p.  16</t>
    </r>
    <r>
      <rPr>
        <sz val="11"/>
        <color theme="1"/>
        <rFont val="Calibri"/>
        <family val="2"/>
        <scheme val="minor"/>
      </rPr>
      <t/>
    </r>
  </si>
  <si>
    <r>
      <t xml:space="preserve">f </t>
    </r>
    <r>
      <rPr>
        <sz val="10"/>
        <rFont val="Arial"/>
        <family val="2"/>
      </rPr>
      <t>p. 17</t>
    </r>
    <r>
      <rPr>
        <sz val="11"/>
        <color theme="1"/>
        <rFont val="Calibri"/>
        <family val="2"/>
        <scheme val="minor"/>
      </rPr>
      <t/>
    </r>
  </si>
  <si>
    <r>
      <t xml:space="preserve">f </t>
    </r>
    <r>
      <rPr>
        <sz val="10"/>
        <rFont val="Arial"/>
        <family val="2"/>
      </rPr>
      <t>p. 18</t>
    </r>
    <r>
      <rPr>
        <sz val="11"/>
        <color theme="1"/>
        <rFont val="Calibri"/>
        <family val="2"/>
        <scheme val="minor"/>
      </rPr>
      <t/>
    </r>
  </si>
  <si>
    <r>
      <t xml:space="preserve">f </t>
    </r>
    <r>
      <rPr>
        <sz val="10"/>
        <rFont val="Arial"/>
        <family val="2"/>
      </rPr>
      <t>p. 19</t>
    </r>
    <r>
      <rPr>
        <sz val="11"/>
        <color theme="1"/>
        <rFont val="Calibri"/>
        <family val="2"/>
        <scheme val="minor"/>
      </rPr>
      <t/>
    </r>
  </si>
  <si>
    <r>
      <t xml:space="preserve">f </t>
    </r>
    <r>
      <rPr>
        <sz val="10"/>
        <rFont val="Arial"/>
        <family val="2"/>
      </rPr>
      <t>p. 20</t>
    </r>
    <r>
      <rPr>
        <sz val="11"/>
        <color theme="1"/>
        <rFont val="Calibri"/>
        <family val="2"/>
        <scheme val="minor"/>
      </rPr>
      <t/>
    </r>
  </si>
  <si>
    <r>
      <t xml:space="preserve">f </t>
    </r>
    <r>
      <rPr>
        <sz val="10"/>
        <rFont val="Arial"/>
        <family val="2"/>
      </rPr>
      <t>p. 21</t>
    </r>
    <r>
      <rPr>
        <sz val="11"/>
        <color theme="1"/>
        <rFont val="Calibri"/>
        <family val="2"/>
        <scheme val="minor"/>
      </rPr>
      <t/>
    </r>
  </si>
  <si>
    <r>
      <t xml:space="preserve">f </t>
    </r>
    <r>
      <rPr>
        <sz val="10"/>
        <rFont val="Arial"/>
        <family val="2"/>
      </rPr>
      <t>p. 22</t>
    </r>
    <r>
      <rPr>
        <sz val="11"/>
        <color theme="1"/>
        <rFont val="Calibri"/>
        <family val="2"/>
        <scheme val="minor"/>
      </rPr>
      <t/>
    </r>
  </si>
  <si>
    <r>
      <t xml:space="preserve">f </t>
    </r>
    <r>
      <rPr>
        <sz val="10"/>
        <rFont val="Arial"/>
        <family val="2"/>
      </rPr>
      <t>p. 23</t>
    </r>
    <r>
      <rPr>
        <sz val="11"/>
        <color theme="1"/>
        <rFont val="Calibri"/>
        <family val="2"/>
        <scheme val="minor"/>
      </rPr>
      <t/>
    </r>
  </si>
  <si>
    <r>
      <t xml:space="preserve">f </t>
    </r>
    <r>
      <rPr>
        <sz val="10"/>
        <rFont val="Arial"/>
        <family val="2"/>
      </rPr>
      <t>p. 24</t>
    </r>
    <r>
      <rPr>
        <sz val="11"/>
        <color theme="1"/>
        <rFont val="Calibri"/>
        <family val="2"/>
        <scheme val="minor"/>
      </rPr>
      <t/>
    </r>
  </si>
  <si>
    <r>
      <t xml:space="preserve">f </t>
    </r>
    <r>
      <rPr>
        <sz val="10"/>
        <rFont val="Arial"/>
        <family val="2"/>
      </rPr>
      <t>p. 25</t>
    </r>
    <r>
      <rPr>
        <sz val="11"/>
        <color theme="1"/>
        <rFont val="Calibri"/>
        <family val="2"/>
        <scheme val="minor"/>
      </rPr>
      <t/>
    </r>
  </si>
  <si>
    <r>
      <t xml:space="preserve">f </t>
    </r>
    <r>
      <rPr>
        <sz val="10"/>
        <rFont val="Arial"/>
        <family val="2"/>
      </rPr>
      <t>p. 26</t>
    </r>
    <r>
      <rPr>
        <sz val="11"/>
        <color theme="1"/>
        <rFont val="Calibri"/>
        <family val="2"/>
        <scheme val="minor"/>
      </rPr>
      <t/>
    </r>
  </si>
  <si>
    <r>
      <t xml:space="preserve">f </t>
    </r>
    <r>
      <rPr>
        <sz val="10"/>
        <rFont val="Arial"/>
        <family val="2"/>
      </rPr>
      <t>p. 27</t>
    </r>
    <r>
      <rPr>
        <sz val="11"/>
        <color theme="1"/>
        <rFont val="Calibri"/>
        <family val="2"/>
        <scheme val="minor"/>
      </rPr>
      <t/>
    </r>
  </si>
  <si>
    <r>
      <t xml:space="preserve">p.  8 </t>
    </r>
    <r>
      <rPr>
        <sz val="10"/>
        <rFont val="Calibri"/>
        <family val="2"/>
      </rPr>
      <t>→</t>
    </r>
  </si>
  <si>
    <t>p.  9 →</t>
  </si>
  <si>
    <t>p. 10→</t>
  </si>
  <si>
    <t>p.11 →</t>
  </si>
  <si>
    <t>p.12 →</t>
  </si>
  <si>
    <t>p.13 →</t>
  </si>
  <si>
    <t>p.14 →</t>
  </si>
  <si>
    <t>p.15 →</t>
  </si>
  <si>
    <t>p.16 →</t>
  </si>
  <si>
    <t>p.17 →</t>
  </si>
  <si>
    <t>p.18 →</t>
  </si>
  <si>
    <t>p.19 →</t>
  </si>
  <si>
    <t>p.20 →</t>
  </si>
  <si>
    <t>p.21 →</t>
  </si>
  <si>
    <t>p.22 →</t>
  </si>
  <si>
    <t>p.23 →</t>
  </si>
  <si>
    <t>p.24 →</t>
  </si>
  <si>
    <t>p.25 →</t>
  </si>
  <si>
    <t>p.26 →</t>
  </si>
  <si>
    <t>p.27 →</t>
  </si>
  <si>
    <t>Points maximum</t>
  </si>
  <si>
    <t>Somme  points max.</t>
  </si>
  <si>
    <t>Somme</t>
  </si>
  <si>
    <t>Note de position</t>
  </si>
  <si>
    <t>Note de position x 5 = sous-total (ST) 1</t>
  </si>
  <si>
    <t>Hygiène (note de position)</t>
  </si>
  <si>
    <t>Note de positionx 2 = sous-total (ST) 2</t>
  </si>
  <si>
    <t>Sécurité au travail, protection santé / environnement</t>
  </si>
  <si>
    <t>(note de position)</t>
  </si>
  <si>
    <t>x 2 = sous-total  (ST) 3</t>
  </si>
  <si>
    <t>Installations, machines, appareils et ustensiles  (note de position)ST=4</t>
  </si>
  <si>
    <t>Somme sous-total (ST) 1 + 2 + 3 + 4</t>
  </si>
  <si>
    <r>
      <t xml:space="preserve">f </t>
    </r>
    <r>
      <rPr>
        <sz val="10"/>
        <rFont val="Arial"/>
        <family val="2"/>
      </rPr>
      <t>p. 28</t>
    </r>
  </si>
  <si>
    <r>
      <t xml:space="preserve">f </t>
    </r>
    <r>
      <rPr>
        <sz val="10"/>
        <rFont val="Arial"/>
        <family val="2"/>
      </rPr>
      <t>p. 29</t>
    </r>
  </si>
  <si>
    <r>
      <t xml:space="preserve">f </t>
    </r>
    <r>
      <rPr>
        <sz val="10"/>
        <rFont val="Arial"/>
        <family val="2"/>
      </rPr>
      <t>p. 30</t>
    </r>
  </si>
  <si>
    <t>(champ obligatoire  p. 30 rempli?)</t>
  </si>
  <si>
    <t>Somme sous-total 1 + 2 + 3 + 4 : 10 = Note du travail pratique=</t>
  </si>
  <si>
    <t>(arrondie au dixième)</t>
  </si>
  <si>
    <t>Note de position = points obtenus / points maximum x 5 + 1</t>
  </si>
  <si>
    <t>Compétences de base: partie obligatoire (objectifs partiels 1.1.1 et 1.1.2)</t>
  </si>
  <si>
    <t>Carcasses - désosser et dresser des morceaux 1</t>
  </si>
  <si>
    <t>Morceau choisi:</t>
  </si>
  <si>
    <t>Etat du morceau de viande</t>
  </si>
  <si>
    <t>Propreté des os</t>
  </si>
  <si>
    <t>Parage pour la vente</t>
  </si>
  <si>
    <t>Utilisation des morceaux de viande (discussion)</t>
  </si>
  <si>
    <t>Hygiène</t>
  </si>
  <si>
    <t>Sécurité au travail, protection santé et environnement</t>
  </si>
  <si>
    <t>Déduction de temps</t>
  </si>
  <si>
    <t>Points</t>
  </si>
  <si>
    <t>Indication de temps (sans le parage et la discussion)</t>
  </si>
  <si>
    <t>dans le temps</t>
  </si>
  <si>
    <t>pas de déduction</t>
  </si>
  <si>
    <t>10% de temps en plus</t>
  </si>
  <si>
    <t>2 points</t>
  </si>
  <si>
    <t>20% de temps en plus</t>
  </si>
  <si>
    <t>3 points</t>
  </si>
  <si>
    <t>30% de temps en plus</t>
  </si>
  <si>
    <t>4 points</t>
  </si>
  <si>
    <t xml:space="preserve"> → p. 7</t>
  </si>
  <si>
    <t>Une fois que le temps imparti pour l’examen est écoulé, le candidat doit être informé qu’il entame une durée d’examen étendue qui est accompagnée d’une baisse des points. Une fois ce délai supplémentaire écoulé, le travail est interrompu et évalué.</t>
  </si>
  <si>
    <t>Morceau choisi</t>
  </si>
  <si>
    <t>Pondération de difficulté suffisante?</t>
  </si>
  <si>
    <t>Remarques des experts</t>
  </si>
  <si>
    <t>Numéro</t>
  </si>
  <si>
    <t>Remarque</t>
  </si>
  <si>
    <t>Pondération:</t>
  </si>
  <si>
    <t>Pour les tâches avec limite de temps, un dépassement du temps imparti est sanctionné par une baisse des points.  Ainsi, une fois le temps imparti écoulé, le candidat est informé qu’il entame une durée d’examen étendue qui entraîne une diminution des points. Si un candidat utilise la totalité de cette extension de temps, la déduction est de 10% du maximum de points de ce travail, le travail est interrompu et le produit est évalué tel quel.</t>
  </si>
  <si>
    <r>
      <t xml:space="preserve">g </t>
    </r>
    <r>
      <rPr>
        <sz val="10"/>
        <rFont val="Arial"/>
        <family val="2"/>
      </rPr>
      <t>p. 28</t>
    </r>
  </si>
  <si>
    <r>
      <t xml:space="preserve">g </t>
    </r>
    <r>
      <rPr>
        <sz val="10"/>
        <rFont val="Arial"/>
        <family val="2"/>
      </rPr>
      <t>p. 29</t>
    </r>
  </si>
  <si>
    <t>Compétences de base: partie obligatoire (objectif partiel 1.1.3)</t>
  </si>
  <si>
    <t>Pâte de porc</t>
  </si>
  <si>
    <r>
      <t>Préparation de la matière première - expliquer la mise en place (matière première brute pesée non hachée</t>
    </r>
    <r>
      <rPr>
        <sz val="10"/>
        <color indexed="8"/>
        <rFont val="Arial"/>
        <family val="2"/>
      </rPr>
      <t xml:space="preserve">) </t>
    </r>
  </si>
  <si>
    <t>Préparation / évaluation de la pâte par le candidat</t>
  </si>
  <si>
    <t xml:space="preserve">Préparation d'un produit prêt à la vente </t>
  </si>
  <si>
    <t>Emploi des machines</t>
  </si>
  <si>
    <t>Compétences de base: partie obligatoire (objectifs partiels 1.1.4 et 1.1.6)</t>
  </si>
  <si>
    <t>Article:</t>
  </si>
  <si>
    <t>Présentation des articles</t>
  </si>
  <si>
    <t xml:space="preserve">Discussion simple (connaissances de la cuisine inclus) </t>
  </si>
  <si>
    <t>Compétences de base: points forts personnels (objectifs partiels 1.1.1)</t>
  </si>
  <si>
    <t>Désarticuler et ouvrir la poitrine</t>
  </si>
  <si>
    <t>Vider</t>
  </si>
  <si>
    <t>Enlever le cuir</t>
  </si>
  <si>
    <t>Couper en moitiés et préparer pour la pesée</t>
  </si>
  <si>
    <t>Classification</t>
  </si>
  <si>
    <t xml:space="preserve">Transformation gros bétail </t>
  </si>
  <si>
    <t xml:space="preserve">(Poids mort </t>
  </si>
  <si>
    <r>
      <t xml:space="preserve">g </t>
    </r>
    <r>
      <rPr>
        <sz val="10"/>
        <rFont val="Arial"/>
        <family val="2"/>
      </rPr>
      <t>p. 30</t>
    </r>
  </si>
  <si>
    <t>Indication de temps pour les no. 1.6.1 - 1.6.4:</t>
  </si>
  <si>
    <t>Arrache-cuir: déduction par 15 min.</t>
  </si>
  <si>
    <t>Plus de temps pour les animaux lourds (poids de référence: CHTAX), appréciation des experts</t>
  </si>
  <si>
    <t>Plus de temps pour les animaux lourds</t>
  </si>
  <si>
    <t>jusqu'à 100 Min.</t>
  </si>
  <si>
    <t>jusqu'à 110 Min.</t>
  </si>
  <si>
    <t>1 point</t>
  </si>
  <si>
    <t>jusqu'à 118 Min.</t>
  </si>
  <si>
    <t>Indication de temps pour les no. 1.7.1 - 1.7.3:</t>
  </si>
  <si>
    <t>jusqu'à 65 Min.</t>
  </si>
  <si>
    <t>jusqu'à 75 Min.</t>
  </si>
  <si>
    <t>(Poids mort</t>
  </si>
  <si>
    <t>Blanchir et raser</t>
  </si>
  <si>
    <t>Désarticuler - vider et ouvrir la poitrine</t>
  </si>
  <si>
    <t>Partager et préparer à la pesée</t>
  </si>
  <si>
    <t>Indication de temps für Pos. 1.8.1 - 1.8.3:</t>
  </si>
  <si>
    <t>jusqu'à 30 Min.</t>
  </si>
  <si>
    <t>jusqu'à 40 Min.</t>
  </si>
  <si>
    <t>Plus de temps pour les animaux lourds, appréciation des experts</t>
  </si>
  <si>
    <t>Compétences de base: points forts personnels (objectifs partiels 1.1.1 et 1.1.2)</t>
  </si>
  <si>
    <t>Découper et désosser une moitié de veau</t>
  </si>
  <si>
    <t>Justesse et propreté de la découpe</t>
  </si>
  <si>
    <t>Etat des morceaux de viande</t>
  </si>
  <si>
    <r>
      <t xml:space="preserve">Parage pour la vente du </t>
    </r>
    <r>
      <rPr>
        <sz val="10"/>
        <color indexed="8"/>
        <rFont val="Arial"/>
        <family val="2"/>
      </rPr>
      <t>morceau</t>
    </r>
  </si>
  <si>
    <r>
      <t>Dénomination et utilisation des morceaux de viande (oral</t>
    </r>
    <r>
      <rPr>
        <sz val="10"/>
        <color indexed="8"/>
        <rFont val="Arial"/>
        <family val="2"/>
      </rPr>
      <t>)</t>
    </r>
  </si>
  <si>
    <t>jusqu'à 75 min.</t>
  </si>
  <si>
    <t>jusqu'à 80 min.</t>
  </si>
  <si>
    <t>jusqu'à 85 min.</t>
  </si>
  <si>
    <t>jusqu'à 90 min.</t>
  </si>
  <si>
    <t>jusqu'à 95 min.</t>
  </si>
  <si>
    <t>5 points</t>
  </si>
  <si>
    <t>Découper et désosser une moitié de boeuf (en quarts)</t>
  </si>
  <si>
    <t>Dénomination et utilisation des morceaux de viande (oral)</t>
  </si>
  <si>
    <t>Parage p. la ven. d'un morc. choi. par l'exp.</t>
  </si>
  <si>
    <t>jusqu'à 80 Min.</t>
  </si>
  <si>
    <t>jusqu'à 85 Min.</t>
  </si>
  <si>
    <t>jusqu'à 90 Min.</t>
  </si>
  <si>
    <t>jusqu'à 95 Min.</t>
  </si>
  <si>
    <t>5 point</t>
  </si>
  <si>
    <t>Découper et désosser une moitié de porc</t>
  </si>
  <si>
    <r>
      <t>Qualité/dénomination/utilisation des morceaux (oral</t>
    </r>
    <r>
      <rPr>
        <sz val="10"/>
        <color indexed="8"/>
        <rFont val="Arial"/>
        <family val="2"/>
      </rPr>
      <t>)</t>
    </r>
  </si>
  <si>
    <t>Standardisation et utilisation des parures</t>
  </si>
  <si>
    <t>Indication de temps (sans la discussion)</t>
  </si>
  <si>
    <t>jusqu'à 83 Min.</t>
  </si>
  <si>
    <t>jusqu'à 86 Min.</t>
  </si>
  <si>
    <t>jusqu'à 89 Min.</t>
  </si>
  <si>
    <t>jusqu'à 92 Min.</t>
  </si>
  <si>
    <t>Compétences de base: points forts personnels (objectif partiel 1.1.3)</t>
  </si>
  <si>
    <r>
      <t>Préparation de la matière première - expliquer la mise en place (composants pesés</t>
    </r>
    <r>
      <rPr>
        <sz val="10"/>
        <color indexed="8"/>
        <rFont val="Arial"/>
        <family val="2"/>
      </rPr>
      <t xml:space="preserve">) </t>
    </r>
  </si>
  <si>
    <t>Travail au blitz (peut être effectué avec une assistance), évaluation de la pâte par le candidat</t>
  </si>
  <si>
    <t xml:space="preserve">Préparation de 120 cervelas à </t>
  </si>
  <si>
    <t xml:space="preserve">ou 50 saucisses à rôtir à </t>
  </si>
  <si>
    <t>Travail au poussoir</t>
  </si>
  <si>
    <t>Prochaines étapes, évaluation du produit par le candidat</t>
  </si>
  <si>
    <t>Indication de temps pour:</t>
  </si>
  <si>
    <t>jusqu'à …min.</t>
  </si>
  <si>
    <t>*5 min. de plus pour les produits lissés ou attachés à la main</t>
  </si>
  <si>
    <t>S. à rôtir</t>
  </si>
  <si>
    <t>Préparation d'une pâte pour cervelas ou d'une pâte fine pour saucisses à rôtir</t>
  </si>
  <si>
    <t>Préparation d'une saucisses crues</t>
  </si>
  <si>
    <t xml:space="preserve">Préparation de la matière première - expliquer la mise en place (composants pesés) </t>
  </si>
  <si>
    <t>Travail au blitz / machine à hacher / pétrin, évaluation de la pâte par le candidat</t>
  </si>
  <si>
    <t>Emploi et  entretien des machines</t>
  </si>
  <si>
    <t>Indication de temps:</t>
  </si>
  <si>
    <t xml:space="preserve">Préparation de 25 paires de </t>
  </si>
  <si>
    <t xml:space="preserve">ou de 15 pièces de </t>
  </si>
  <si>
    <t>g d'une saucisse crue.</t>
  </si>
  <si>
    <t xml:space="preserve">Préparation d'un produit de charcuterie à chair cuite </t>
  </si>
  <si>
    <t>Les ingrédients sont déjà cuits.
Pour la note, les experts tiennent compte de la rapidité du travail.</t>
  </si>
  <si>
    <t>Préparation (peut être effectué avec une assistance) / évaluation de la pâte par le candidat</t>
  </si>
  <si>
    <t>Remplir (boyau, moule etc…)</t>
  </si>
  <si>
    <t>Prochaines étapes</t>
  </si>
  <si>
    <t>Préparation à la vente / évaluation du produit par le candidat</t>
  </si>
  <si>
    <t>Compétences de base: points forts personnels (objectif partiel 1.1.5)</t>
  </si>
  <si>
    <t>Préparation d'une saumure à injecter ou d'une salaison à sec</t>
  </si>
  <si>
    <t>Saler et épicer ou injecter</t>
  </si>
  <si>
    <r>
      <t xml:space="preserve">Conditionner à la salaison </t>
    </r>
    <r>
      <rPr>
        <sz val="10"/>
        <color indexed="8"/>
        <rFont val="Arial"/>
        <family val="2"/>
      </rPr>
      <t xml:space="preserve">/ expliquer la procédure de </t>
    </r>
    <r>
      <rPr>
        <sz val="10"/>
        <color indexed="8"/>
        <rFont val="Arial"/>
        <family val="2"/>
      </rPr>
      <t>fabrication</t>
    </r>
  </si>
  <si>
    <t>Evaluation d'un produit similaire par le candidat</t>
  </si>
  <si>
    <t>Emploi et maintenance des machines</t>
  </si>
  <si>
    <t>Préparation d'une salaison cuite au choix du candidat</t>
  </si>
  <si>
    <t>Préparation d'une salaison crue au choix du candidat</t>
  </si>
  <si>
    <t>Compétences de base: points forts personnels (objectifs partiels 1.1.4)</t>
  </si>
  <si>
    <r>
      <t>Brochettes</t>
    </r>
    <r>
      <rPr>
        <sz val="10"/>
        <rFont val="Arial"/>
        <family val="2"/>
      </rPr>
      <t xml:space="preserve"> (préparé: viande en morceaux (non coupés), lard coupé, chipolatas et autres garnitures)</t>
    </r>
  </si>
  <si>
    <t>Cordons bleus (préparé: panure, jambon, fromage, viande en morceaux)</t>
  </si>
  <si>
    <r>
      <t>Paupiettes</t>
    </r>
    <r>
      <rPr>
        <sz val="10"/>
        <rFont val="Arial"/>
        <family val="2"/>
      </rPr>
      <t xml:space="preserve"> (préparé: viande en morceaux, farce, lard ou jambon coupé)</t>
    </r>
  </si>
  <si>
    <t>Connaissances culinaires simples (oral)</t>
  </si>
  <si>
    <t>jusqu'à 44 Min.</t>
  </si>
  <si>
    <t>jusqu'à 48 Min.</t>
  </si>
  <si>
    <t xml:space="preserve">Plats du jour et plat action avec de la viande </t>
  </si>
  <si>
    <t>Plat du jour:</t>
  </si>
  <si>
    <t xml:space="preserve">Plat action: </t>
  </si>
  <si>
    <t>Préparation d'une salade de viande ou de produits carnés pour 4 personnes, d'une sauce ou marinade et d'un article en pâte (6 pièces), tout au libre choix</t>
  </si>
  <si>
    <t>Salade de viande ou de produits carnés:</t>
  </si>
  <si>
    <t xml:space="preserve">Ingrédients préparés - Mise en place </t>
  </si>
  <si>
    <t>Préparation</t>
  </si>
  <si>
    <t>Evaluation du produit final par le candidat</t>
  </si>
  <si>
    <t xml:space="preserve">Evaluation du produit cuit par le candidat </t>
  </si>
  <si>
    <t xml:space="preserve">Sauce ou marinade (préparé: tous les ingrédients): </t>
  </si>
  <si>
    <t>6 pièces d'un article en pâte (préparé: mélange et pâte):</t>
  </si>
  <si>
    <t>jusqu'à 50 Min.</t>
  </si>
  <si>
    <t>jusqu'à 52 Min.</t>
  </si>
  <si>
    <t>jusqu'à 54 Min.</t>
  </si>
  <si>
    <t>jusqu'à 56 Min.</t>
  </si>
  <si>
    <t>jusqu'à 58 Min.</t>
  </si>
  <si>
    <t>6 points</t>
  </si>
  <si>
    <r>
      <rPr>
        <b/>
        <sz val="10"/>
        <rFont val="Arial"/>
        <family val="2"/>
      </rPr>
      <t>Note de position</t>
    </r>
    <r>
      <rPr>
        <sz val="10"/>
        <rFont val="Arial"/>
        <family val="2"/>
      </rPr>
      <t xml:space="preserve"> =</t>
    </r>
  </si>
  <si>
    <r>
      <t xml:space="preserve">Maximum de points = positions effectuées x 5 
</t>
    </r>
    <r>
      <rPr>
        <sz val="10"/>
        <rFont val="Arial"/>
        <family val="2"/>
      </rPr>
      <t>(Par exemple : 11 positions effectuées x 5 = 55 points = nombre maximum de points)</t>
    </r>
  </si>
  <si>
    <t>Hygiène (objectif général 1.3)</t>
  </si>
  <si>
    <t>Sécurité au travail, protection de la santé et de l'environnement (objectifs généraux 1.4 et 1.6)</t>
  </si>
  <si>
    <t>Nettoyage et entretien d'une machine désignée par les experts</t>
  </si>
  <si>
    <r>
      <t xml:space="preserve">Réalisation </t>
    </r>
    <r>
      <rPr>
        <sz val="10"/>
        <color indexed="8"/>
        <rFont val="Arial"/>
        <family val="2"/>
      </rPr>
      <t>de la charcuterie dans le boyau</t>
    </r>
  </si>
  <si>
    <r>
      <t xml:space="preserve">Confection </t>
    </r>
    <r>
      <rPr>
        <sz val="10"/>
        <color indexed="8"/>
        <rFont val="Arial"/>
        <family val="2"/>
      </rPr>
      <t>des roulades ou pâtés</t>
    </r>
    <r>
      <rPr>
        <sz val="10"/>
        <rFont val="Arial"/>
        <family val="2"/>
      </rPr>
      <t xml:space="preserve"> en croûte et terrines</t>
    </r>
  </si>
  <si>
    <r>
      <t>Embossag</t>
    </r>
    <r>
      <rPr>
        <sz val="10"/>
        <color indexed="8"/>
        <rFont val="Arial"/>
        <family val="2"/>
      </rPr>
      <t>e des saucisses à la pièce</t>
    </r>
  </si>
  <si>
    <t>Fumer, cuire et refroidir / glacer et décorer</t>
  </si>
  <si>
    <t>Evaluation des produits finis par le candidat</t>
  </si>
  <si>
    <t>Emploi et entretien des machines</t>
  </si>
  <si>
    <t>Indication de temps (sans l'évaluation):</t>
  </si>
  <si>
    <t>1 Point</t>
  </si>
  <si>
    <t>jusqu'à 70 Min.</t>
  </si>
  <si>
    <r>
      <t xml:space="preserve">Durée indicative: 60 minutes </t>
    </r>
    <r>
      <rPr>
        <b/>
        <sz val="10"/>
        <rFont val="Arial"/>
        <family val="2"/>
      </rPr>
      <t>(Pondération de difficulté=4)</t>
    </r>
  </si>
  <si>
    <r>
      <t>Préparation de 5 plats du jour et d'un plat action en plus des articles préprés dans la partie obligatoire : mise en place, préparation, évaluation du plat par le candidat. La viande etc. doit être coupée par le candidat. 
Durée indicative: 60 min.</t>
    </r>
    <r>
      <rPr>
        <b/>
        <sz val="10"/>
        <rFont val="Arial"/>
        <family val="2"/>
      </rPr>
      <t xml:space="preserve"> (Pondération de difficulté=4)</t>
    </r>
  </si>
  <si>
    <r>
      <t>Désossage, découpage et parage pour la vente d'un des morceaux suivants au choix du candidat (indication de temps entre parenthèses):
porc: jambon avec quasi (8 min.), épaule (7 min.), cou avec 4 côtes (7 min.), filet sans quasi (min. 4 côtes) (11 min.) (</t>
    </r>
    <r>
      <rPr>
        <b/>
        <sz val="10"/>
        <rFont val="Arial"/>
        <family val="2"/>
      </rPr>
      <t>Pondération de difficulté=1)</t>
    </r>
  </si>
  <si>
    <r>
      <rPr>
        <sz val="10"/>
        <rFont val="Arial"/>
        <family val="2"/>
      </rPr>
      <t>Désossage, découpage et parage pour la vente d'un des morceaux suivants au choix du candidat (indication de temps entre parenthèses):
boeuf: épaule (17 min.), cuisse (21 min.), aloyau sans rumpsteak (min. 4 côtes) (21 min.)
veau: épaule (17 min.) (</t>
    </r>
    <r>
      <rPr>
        <b/>
        <sz val="10"/>
        <rFont val="Arial"/>
        <family val="2"/>
      </rPr>
      <t>Pondération de difficulté=2)</t>
    </r>
    <r>
      <rPr>
        <u/>
        <sz val="10"/>
        <rFont val="Arial"/>
        <family val="2"/>
      </rPr>
      <t xml:space="preserve">
</t>
    </r>
  </si>
  <si>
    <r>
      <t>Préparation d'une pâte de porc et d'un produit prêt à la vente qui en découle (nombre de kg habituel de l'entreprise) (</t>
    </r>
    <r>
      <rPr>
        <b/>
        <sz val="10"/>
        <color indexed="8"/>
        <rFont val="Arial"/>
        <family val="2"/>
      </rPr>
      <t>Pondération de difficulté=2)</t>
    </r>
  </si>
  <si>
    <r>
      <t>Temps compté après la fin de la saignée, jusqu'à ce que l'animal soit prêt à peser.
(</t>
    </r>
    <r>
      <rPr>
        <b/>
        <sz val="10"/>
        <rFont val="Arial"/>
        <family val="2"/>
      </rPr>
      <t>Pondération de difficulté=4)</t>
    </r>
  </si>
  <si>
    <r>
      <t>Temps compté après la fin de la saignée, jusqu'à ce que l'animal soit prêt à peser.
(</t>
    </r>
    <r>
      <rPr>
        <b/>
        <sz val="10"/>
        <rFont val="Arial"/>
        <family val="2"/>
      </rPr>
      <t>Pondération de difficulté=3)</t>
    </r>
  </si>
  <si>
    <r>
      <t>Carré avec 3 côtes, cou avec 4 côtes. Le sternum et les cartilages  de la poitrine de veau doivent être retirés. Parage pour la vente d'un morceau choisi par l'expert.
(</t>
    </r>
    <r>
      <rPr>
        <b/>
        <sz val="10"/>
        <rFont val="Arial"/>
        <family val="2"/>
      </rPr>
      <t>Pondération de difficulté=4)</t>
    </r>
  </si>
  <si>
    <r>
      <t>Détacher l'épaule de boeuf, découper le quartier de derrière en cuisse et aloyau. Désosser trois des morceaux suivants: (1 morceau avec os longs, 1 avec os courts, 1 avec os plats) aloyau, épaule, quartier avant sans épaule avec train de côte, train de côte avec cou, cuisse (désignés par les experts). Parage pour la vente d'un morceau. Les experts soulignent les morceaux à désosser choisis par les experts. (</t>
    </r>
    <r>
      <rPr>
        <b/>
        <sz val="10"/>
        <rFont val="Arial"/>
        <family val="2"/>
      </rPr>
      <t>Pondération de difficulté=4)</t>
    </r>
  </si>
  <si>
    <r>
      <t>Jambon avec la couenne avec ou sans quasi, carré avec ou sans quasi (séparer le lard), cou avec 4 côtes,séparer le lard de l'épaule, désosser et affranchir la poitrine. Trier les parures. Désosser: jambon avec ou sans quasi, épaule, filet avec 4 côtes avec ou sans quasi. (</t>
    </r>
    <r>
      <rPr>
        <b/>
        <sz val="10"/>
        <rFont val="Arial"/>
        <family val="2"/>
      </rPr>
      <t>Pondération de difficulté=4)</t>
    </r>
  </si>
  <si>
    <t>Saucisses 1</t>
  </si>
  <si>
    <t>Saucisses 2</t>
  </si>
  <si>
    <t xml:space="preserve">Pour réussir l’examen, le candidat a besoin de 18 points de pondération de difficulté. Il peut choisir des travaux de tout le programme d’examen mais seulement abattre un animal et désosser une demie carcasse. De plus, chaque pièce ne peut être choisie pour le désossage qu’une seule fois. </t>
  </si>
  <si>
    <r>
      <t xml:space="preserve"> Préparation de 3 articles, 6 pièces de chaque </t>
    </r>
    <r>
      <rPr>
        <b/>
        <sz val="10"/>
        <color indexed="8"/>
        <rFont val="Arial"/>
        <family val="2"/>
      </rPr>
      <t>(Pondération de difficulté=4)</t>
    </r>
  </si>
  <si>
    <r>
      <t xml:space="preserve">(préparé: tous les ingrédients; viande cuite, non coupée)
</t>
    </r>
    <r>
      <rPr>
        <b/>
        <sz val="10"/>
        <rFont val="Arial"/>
        <family val="2"/>
      </rPr>
      <t>(Pondération de difficulté=4)</t>
    </r>
  </si>
  <si>
    <r>
      <t>Préparation d'au total 3 genres d'articles prêts à la cuisson, à la poêle ou prêts à la consommation libre choix (en plus des articles éventuellement préparés dans les "points forts personnels). Au maximum 1 genre d'article nécessitant au plus un réchauffement. 6 pièces de chaque article. Présentation sur un plat. Préparé: viande en morceau (non coupé), autres ingrédients totalement prêts. 
(</t>
    </r>
    <r>
      <rPr>
        <b/>
        <sz val="10"/>
        <rFont val="Arial"/>
        <family val="2"/>
      </rPr>
      <t>Pondération de difficulté=4)</t>
    </r>
  </si>
  <si>
    <t>Candidat: No.</t>
  </si>
  <si>
    <t>Candidat: Nom, prénom</t>
  </si>
  <si>
    <t>jusqu'à 20 min.</t>
  </si>
  <si>
    <t>jusqu'à 22 min.</t>
  </si>
  <si>
    <t>jusqu'à 24 min.</t>
  </si>
  <si>
    <t>jusqu'à 26 min.</t>
  </si>
  <si>
    <r>
      <rPr>
        <b/>
        <sz val="10"/>
        <rFont val="Arial"/>
        <family val="2"/>
      </rPr>
      <t>Préparer 6 sortes de charcuteries</t>
    </r>
    <r>
      <rPr>
        <sz val="10"/>
        <rFont val="Arial"/>
        <family val="2"/>
      </rPr>
      <t xml:space="preserve">, dont au moins 1 roulades ou pâtés en croûte et terrines. Pousser 10 saucisses à la pièce. 
Préparation: pâte de base et garnitures doivent être préparées
</t>
    </r>
    <r>
      <rPr>
        <b/>
        <sz val="10"/>
        <rFont val="Arial"/>
        <family val="2"/>
      </rPr>
      <t>(Pondération de difficulté=4)</t>
    </r>
  </si>
  <si>
    <t>Instructions</t>
  </si>
  <si>
    <t>g (PA 60 pièces)</t>
  </si>
  <si>
    <t>Basiskompetenz/ 
Compétences de base / 
Competenze di base 
Positionsnoten / Notes position /Note posizione</t>
  </si>
  <si>
    <t>Procédures de qualifications</t>
  </si>
  <si>
    <r>
      <t>Remplir la pâte dans la machine à pousser. Compter le temps pour pousser, tourner/attacher/clipser, et préparer pour cuire/fumer (ou: lisser, remplir la presse ou suspendre) (</t>
    </r>
    <r>
      <rPr>
        <b/>
        <sz val="10"/>
        <rFont val="Arial"/>
        <family val="2"/>
      </rPr>
      <t>Pondération de difficulté=3)</t>
    </r>
  </si>
  <si>
    <r>
      <t>Remplir le poussoir. Compter le temps pour pousser, lisser, remplir la presse ou suspendre
(</t>
    </r>
    <r>
      <rPr>
        <b/>
        <sz val="10"/>
        <rFont val="Arial"/>
        <family val="2"/>
      </rPr>
      <t>Pondération de difficulté=3)</t>
    </r>
  </si>
  <si>
    <r>
      <t xml:space="preserve">
</t>
    </r>
    <r>
      <rPr>
        <b/>
        <sz val="10"/>
        <rFont val="Arial"/>
        <family val="2"/>
      </rPr>
      <t>(Pondération de difficulté=3)</t>
    </r>
  </si>
  <si>
    <t>Découpe de la matière première (3-4 morceaux)</t>
  </si>
  <si>
    <r>
      <t>Désossage, découpage et parage pour la vente d'un des morceaux suivants au choix du candidat (indication de temps entre parenthèses):
boeuf: train de côtes avec cou ou quartier de devant sans épaule (cou, poitrine, côte plate et train de côtes) (33 min.)
(</t>
    </r>
    <r>
      <rPr>
        <b/>
        <sz val="10"/>
        <rFont val="Arial"/>
        <family val="2"/>
      </rPr>
      <t>Pondération de difficulté=3)</t>
    </r>
  </si>
  <si>
    <t>Machine:</t>
  </si>
  <si>
    <t>q</t>
  </si>
  <si>
    <r>
      <t xml:space="preserve">q </t>
    </r>
    <r>
      <rPr>
        <sz val="10"/>
        <rFont val="Arial"/>
        <family val="2"/>
      </rPr>
      <t/>
    </r>
  </si>
  <si>
    <r>
      <t>q</t>
    </r>
    <r>
      <rPr>
        <sz val="10"/>
        <rFont val="Wingdings"/>
        <charset val="2"/>
      </rPr>
      <t/>
    </r>
  </si>
  <si>
    <r>
      <t>q</t>
    </r>
    <r>
      <rPr>
        <sz val="10"/>
        <rFont val="Arial"/>
        <family val="2"/>
      </rPr>
      <t/>
    </r>
  </si>
  <si>
    <r>
      <t xml:space="preserve">q </t>
    </r>
    <r>
      <rPr>
        <sz val="10"/>
        <rFont val="Arial"/>
        <family val="2"/>
      </rPr>
      <t xml:space="preserve">ja     </t>
    </r>
    <r>
      <rPr>
        <sz val="10"/>
        <rFont val="Wingdings"/>
        <charset val="2"/>
      </rPr>
      <t>q</t>
    </r>
    <r>
      <rPr>
        <sz val="10"/>
        <rFont val="Arial"/>
        <family val="2"/>
      </rPr>
      <t xml:space="preserve"> nein</t>
    </r>
    <r>
      <rPr>
        <sz val="10"/>
        <rFont val="Wingdings"/>
        <charset val="2"/>
      </rPr>
      <t xml:space="preserve"> </t>
    </r>
  </si>
  <si>
    <t>Contrôles formels et confirmations pour l’examen</t>
  </si>
  <si>
    <t>Tâches des experts</t>
  </si>
  <si>
    <t>Saluer les candidats</t>
  </si>
  <si>
    <t>Contrôler l’identité</t>
  </si>
  <si>
    <t>Déterminer la langue d’examen (dialecte ou langue standard)</t>
  </si>
  <si>
    <t>Informer les candidats que les experts feront des photos pendant la PQ pour la documentation.</t>
  </si>
  <si>
    <t>Demander aux candidats si, du point de vue de la santé, il sont en mesure de passer l’examen?</t>
  </si>
  <si>
    <t>Si non, y a-t-il un certificat médical?</t>
  </si>
  <si>
    <t>Le candidat a-t-il suivi tous les CI nécessaires?</t>
  </si>
  <si>
    <t>Lors de l’examen de l’orientation Production: le candidat a-t-il suivi le cours de protection des animaux et d’éthique?</t>
  </si>
  <si>
    <t>Signature du candidat à la PQ</t>
  </si>
  <si>
    <t>Signature de l’expert</t>
  </si>
  <si>
    <t>Version 10.01.18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</si>
</sst>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27" x14ac:knownFonts="1">
    <font>
      <sz val="10"/>
      <name val="Arial"/>
    </font>
    <font>
      <sz val="11"/>
      <color theme="1"/>
      <name val="Calibri"/>
      <family val="2"/>
      <scheme val="minor"/>
    </font>
    <font>
      <sz val="10"/>
      <name val="Arial"/>
      <family val="2"/>
    </font>
    <font>
      <b/>
      <sz val="10"/>
      <name val="Arial"/>
      <family val="2"/>
    </font>
    <font>
      <b/>
      <sz val="24"/>
      <name val="Arial"/>
      <family val="2"/>
    </font>
    <font>
      <sz val="10"/>
      <name val="Arial"/>
      <family val="2"/>
    </font>
    <font>
      <sz val="8"/>
      <name val="Arial"/>
      <family val="2"/>
    </font>
    <font>
      <sz val="10"/>
      <name val="Wingdings 3"/>
      <family val="1"/>
      <charset val="2"/>
    </font>
    <font>
      <b/>
      <sz val="10"/>
      <color indexed="10"/>
      <name val="Arial"/>
      <family val="2"/>
    </font>
    <font>
      <u/>
      <sz val="10"/>
      <name val="Arial"/>
      <family val="2"/>
    </font>
    <font>
      <b/>
      <sz val="9"/>
      <name val="Arial"/>
      <family val="2"/>
    </font>
    <font>
      <sz val="7"/>
      <name val="Arial"/>
      <family val="2"/>
    </font>
    <font>
      <sz val="9"/>
      <name val="Arial"/>
      <family val="2"/>
    </font>
    <font>
      <sz val="6"/>
      <name val="Arial"/>
      <family val="2"/>
    </font>
    <font>
      <sz val="11"/>
      <name val="Arial"/>
      <family val="2"/>
    </font>
    <font>
      <b/>
      <sz val="14"/>
      <name val="Arial"/>
      <family val="2"/>
    </font>
    <font>
      <b/>
      <sz val="11"/>
      <name val="Arial"/>
      <family val="2"/>
    </font>
    <font>
      <b/>
      <sz val="8"/>
      <color indexed="81"/>
      <name val="Tahoma"/>
      <family val="2"/>
    </font>
    <font>
      <sz val="10"/>
      <color indexed="9"/>
      <name val="Arial"/>
      <family val="2"/>
    </font>
    <font>
      <sz val="8"/>
      <name val="Arial"/>
      <family val="2"/>
    </font>
    <font>
      <sz val="10"/>
      <name val="Calibri"/>
      <family val="2"/>
    </font>
    <font>
      <b/>
      <sz val="16"/>
      <color indexed="8"/>
      <name val="Arial"/>
      <family val="2"/>
    </font>
    <font>
      <sz val="10"/>
      <color indexed="8"/>
      <name val="Arial"/>
      <family val="2"/>
    </font>
    <font>
      <b/>
      <sz val="10"/>
      <color indexed="8"/>
      <name val="Arial"/>
      <family val="2"/>
    </font>
    <font>
      <b/>
      <sz val="18"/>
      <name val="Arial"/>
      <family val="2"/>
    </font>
    <font>
      <b/>
      <sz val="16"/>
      <name val="Arial"/>
      <family val="2"/>
    </font>
    <font>
      <sz val="10"/>
      <name val="Wingdings"/>
      <charset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theme="3" tint="0.79998168889431442"/>
        <bgColor indexed="64"/>
      </patternFill>
    </fill>
    <fill>
      <patternFill patternType="solid">
        <fgColor theme="5" tint="0.7999816888943144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hair">
        <color auto="1"/>
      </right>
      <top style="hair">
        <color auto="1"/>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524">
    <xf numFmtId="0" fontId="0" fillId="0" borderId="0" xfId="0"/>
    <xf numFmtId="0" fontId="3" fillId="0" borderId="0" xfId="0" applyFont="1"/>
    <xf numFmtId="0" fontId="5" fillId="0" borderId="0" xfId="0" applyFont="1"/>
    <xf numFmtId="0" fontId="0" fillId="0" borderId="0" xfId="0" applyAlignment="1">
      <alignment wrapText="1"/>
    </xf>
    <xf numFmtId="0" fontId="0" fillId="2" borderId="0" xfId="0" applyFill="1"/>
    <xf numFmtId="49" fontId="3" fillId="0" borderId="0" xfId="0" applyNumberFormat="1" applyFont="1" applyAlignment="1">
      <alignment horizontal="left"/>
    </xf>
    <xf numFmtId="49" fontId="0" fillId="0" borderId="0" xfId="0" applyNumberFormat="1" applyAlignment="1">
      <alignment horizontal="left"/>
    </xf>
    <xf numFmtId="49" fontId="3" fillId="2" borderId="0" xfId="0" applyNumberFormat="1" applyFont="1" applyFill="1" applyAlignment="1">
      <alignment horizontal="left"/>
    </xf>
    <xf numFmtId="0" fontId="3" fillId="2" borderId="0" xfId="0" applyFont="1" applyFill="1"/>
    <xf numFmtId="0" fontId="0" fillId="0" borderId="0" xfId="0" applyBorder="1"/>
    <xf numFmtId="49" fontId="0" fillId="0" borderId="0" xfId="0" applyNumberFormat="1"/>
    <xf numFmtId="0" fontId="0" fillId="0" borderId="0" xfId="0" applyFill="1"/>
    <xf numFmtId="0" fontId="3" fillId="0" borderId="0" xfId="0" applyFont="1" applyFill="1"/>
    <xf numFmtId="0" fontId="0" fillId="0" borderId="0" xfId="0" applyFill="1" applyBorder="1"/>
    <xf numFmtId="0" fontId="3" fillId="0" borderId="0" xfId="0" applyFont="1" applyBorder="1"/>
    <xf numFmtId="0" fontId="7" fillId="0" borderId="0" xfId="0" applyFont="1"/>
    <xf numFmtId="49" fontId="3" fillId="0" borderId="0" xfId="0" applyNumberFormat="1" applyFont="1" applyBorder="1"/>
    <xf numFmtId="49" fontId="0" fillId="0" borderId="0" xfId="0" applyNumberFormat="1" applyBorder="1"/>
    <xf numFmtId="49" fontId="3" fillId="0" borderId="0" xfId="0" applyNumberFormat="1" applyFont="1"/>
    <xf numFmtId="49" fontId="5" fillId="0" borderId="0" xfId="0" applyNumberFormat="1" applyFont="1"/>
    <xf numFmtId="49" fontId="3" fillId="0" borderId="0" xfId="0" applyNumberFormat="1" applyFont="1" applyAlignment="1">
      <alignment vertical="top"/>
    </xf>
    <xf numFmtId="49" fontId="0" fillId="0" borderId="0" xfId="0" applyNumberFormat="1" applyAlignment="1">
      <alignment horizontal="left" vertical="top"/>
    </xf>
    <xf numFmtId="49" fontId="8" fillId="0" borderId="0" xfId="0" applyNumberFormat="1" applyFont="1" applyAlignment="1">
      <alignment horizontal="left"/>
    </xf>
    <xf numFmtId="49" fontId="0" fillId="0" borderId="0" xfId="0" applyNumberFormat="1" applyBorder="1" applyAlignment="1">
      <alignment horizontal="left"/>
    </xf>
    <xf numFmtId="49" fontId="8" fillId="0" borderId="0" xfId="0" applyNumberFormat="1" applyFont="1" applyBorder="1" applyAlignment="1">
      <alignment horizontal="left"/>
    </xf>
    <xf numFmtId="49" fontId="3" fillId="0" borderId="0" xfId="0" applyNumberFormat="1" applyFont="1" applyFill="1" applyAlignment="1">
      <alignment horizontal="left"/>
    </xf>
    <xf numFmtId="0" fontId="0" fillId="3" borderId="0" xfId="0" applyFill="1" applyBorder="1"/>
    <xf numFmtId="49" fontId="3" fillId="0" borderId="0" xfId="0" applyNumberFormat="1" applyFont="1" applyAlignment="1">
      <alignment horizontal="left" vertical="top"/>
    </xf>
    <xf numFmtId="0" fontId="3" fillId="0" borderId="0" xfId="0" applyFont="1" applyAlignment="1">
      <alignment wrapText="1"/>
    </xf>
    <xf numFmtId="49" fontId="0" fillId="0" borderId="0" xfId="0" applyNumberFormat="1" applyFill="1"/>
    <xf numFmtId="0" fontId="5" fillId="0" borderId="0" xfId="0" applyFont="1" applyBorder="1"/>
    <xf numFmtId="49" fontId="0" fillId="0" borderId="0" xfId="0" applyNumberFormat="1" applyAlignment="1">
      <alignment horizontal="left" vertical="center"/>
    </xf>
    <xf numFmtId="0" fontId="0" fillId="0" borderId="3" xfId="0" applyBorder="1"/>
    <xf numFmtId="0" fontId="0" fillId="0" borderId="4" xfId="0" applyBorder="1"/>
    <xf numFmtId="0" fontId="0" fillId="0" borderId="6" xfId="0" applyBorder="1"/>
    <xf numFmtId="0" fontId="0" fillId="0" borderId="9" xfId="0" applyBorder="1"/>
    <xf numFmtId="0" fontId="0" fillId="0" borderId="10" xfId="0" applyBorder="1"/>
    <xf numFmtId="0" fontId="0" fillId="0" borderId="11" xfId="0" applyBorder="1"/>
    <xf numFmtId="0" fontId="7" fillId="0" borderId="0" xfId="0" applyFont="1" applyFill="1"/>
    <xf numFmtId="0" fontId="12" fillId="0" borderId="0" xfId="0" applyFont="1"/>
    <xf numFmtId="0" fontId="11" fillId="0" borderId="12" xfId="0" applyFont="1" applyBorder="1"/>
    <xf numFmtId="0" fontId="11" fillId="0" borderId="1" xfId="0" applyFont="1" applyBorder="1"/>
    <xf numFmtId="0" fontId="11" fillId="0" borderId="13" xfId="0" applyFont="1" applyBorder="1"/>
    <xf numFmtId="0" fontId="11" fillId="0" borderId="0" xfId="0" applyFont="1" applyBorder="1" applyAlignment="1"/>
    <xf numFmtId="0" fontId="11" fillId="0" borderId="14"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6" xfId="0" applyFont="1" applyBorder="1"/>
    <xf numFmtId="49" fontId="11" fillId="0" borderId="2" xfId="0" applyNumberFormat="1" applyFont="1" applyBorder="1" applyAlignment="1">
      <alignment horizontal="left" vertical="top" wrapText="1"/>
    </xf>
    <xf numFmtId="164" fontId="10" fillId="0" borderId="2" xfId="0" applyNumberFormat="1" applyFont="1" applyBorder="1" applyAlignment="1" applyProtection="1">
      <alignment horizontal="center" vertical="center" wrapText="1"/>
      <protection locked="0"/>
    </xf>
    <xf numFmtId="164" fontId="10" fillId="0" borderId="2" xfId="0" applyNumberFormat="1" applyFont="1" applyBorder="1" applyAlignment="1" applyProtection="1">
      <alignment horizontal="center" vertical="center" wrapText="1"/>
    </xf>
    <xf numFmtId="0" fontId="11" fillId="0" borderId="0" xfId="0" applyFont="1" applyAlignment="1">
      <alignment vertical="center"/>
    </xf>
    <xf numFmtId="49" fontId="11" fillId="0" borderId="0" xfId="0" applyNumberFormat="1" applyFont="1" applyBorder="1" applyAlignment="1">
      <alignment horizontal="left" vertical="top" wrapText="1"/>
    </xf>
    <xf numFmtId="0" fontId="11" fillId="0" borderId="0" xfId="0" applyFont="1" applyBorder="1" applyAlignment="1">
      <alignment wrapText="1"/>
    </xf>
    <xf numFmtId="0" fontId="11" fillId="0" borderId="10" xfId="0" applyFont="1" applyBorder="1" applyAlignment="1">
      <alignment vertical="top" wrapText="1"/>
    </xf>
    <xf numFmtId="164" fontId="10" fillId="0" borderId="17" xfId="0" applyNumberFormat="1" applyFont="1" applyBorder="1" applyAlignment="1">
      <alignment horizontal="center" vertical="center" wrapText="1"/>
    </xf>
    <xf numFmtId="49" fontId="11" fillId="0" borderId="0" xfId="0" applyNumberFormat="1" applyFont="1" applyAlignment="1">
      <alignment horizontal="left" vertical="top"/>
    </xf>
    <xf numFmtId="0" fontId="11" fillId="0" borderId="0" xfId="0" applyFont="1" applyBorder="1"/>
    <xf numFmtId="0" fontId="11" fillId="0" borderId="0" xfId="0" applyFont="1" applyFill="1"/>
    <xf numFmtId="0" fontId="11" fillId="0" borderId="2" xfId="0" applyFont="1" applyFill="1" applyBorder="1" applyAlignment="1">
      <alignment vertical="top" wrapText="1"/>
    </xf>
    <xf numFmtId="0" fontId="11" fillId="0" borderId="14" xfId="0" applyFont="1" applyFill="1" applyBorder="1" applyAlignment="1">
      <alignment vertical="center"/>
    </xf>
    <xf numFmtId="0" fontId="11" fillId="0" borderId="2" xfId="0" applyFont="1" applyFill="1" applyBorder="1" applyAlignment="1">
      <alignment vertical="center"/>
    </xf>
    <xf numFmtId="49" fontId="11" fillId="0" borderId="18" xfId="0" applyNumberFormat="1" applyFont="1" applyFill="1" applyBorder="1" applyAlignment="1">
      <alignment horizontal="left" vertical="top" wrapText="1"/>
    </xf>
    <xf numFmtId="164" fontId="10" fillId="0" borderId="2" xfId="0" applyNumberFormat="1" applyFont="1" applyFill="1" applyBorder="1" applyAlignment="1" applyProtection="1">
      <alignment horizontal="center" vertical="center"/>
      <protection locked="0"/>
    </xf>
    <xf numFmtId="49" fontId="11" fillId="0" borderId="2" xfId="0" applyNumberFormat="1" applyFont="1" applyFill="1" applyBorder="1" applyAlignment="1">
      <alignment horizontal="left" vertical="top" wrapText="1"/>
    </xf>
    <xf numFmtId="49" fontId="11" fillId="0" borderId="0" xfId="0" applyNumberFormat="1" applyFont="1" applyBorder="1" applyAlignment="1">
      <alignment vertical="top" wrapText="1"/>
    </xf>
    <xf numFmtId="164" fontId="10" fillId="0" borderId="2" xfId="0" applyNumberFormat="1" applyFont="1" applyFill="1" applyBorder="1" applyAlignment="1" applyProtection="1">
      <alignment horizontal="center" vertical="center"/>
    </xf>
    <xf numFmtId="164" fontId="11" fillId="0" borderId="0" xfId="0" applyNumberFormat="1" applyFont="1" applyBorder="1" applyAlignment="1" applyProtection="1">
      <alignment vertical="top" wrapText="1"/>
    </xf>
    <xf numFmtId="0" fontId="10" fillId="0" borderId="2" xfId="0" applyNumberFormat="1" applyFont="1" applyBorder="1" applyAlignment="1" applyProtection="1">
      <alignment horizontal="center" vertical="center"/>
    </xf>
    <xf numFmtId="0" fontId="11" fillId="0" borderId="19" xfId="0" applyFont="1" applyBorder="1" applyAlignment="1">
      <alignment vertical="top" wrapText="1"/>
    </xf>
    <xf numFmtId="49" fontId="11" fillId="0" borderId="0" xfId="0" applyNumberFormat="1" applyFont="1" applyAlignment="1">
      <alignment horizontal="left"/>
    </xf>
    <xf numFmtId="0" fontId="11" fillId="0" borderId="0" xfId="0" applyFont="1" applyAlignment="1"/>
    <xf numFmtId="164" fontId="10" fillId="0" borderId="0" xfId="0" applyNumberFormat="1" applyFont="1" applyBorder="1" applyAlignment="1">
      <alignment horizontal="center"/>
    </xf>
    <xf numFmtId="0" fontId="6" fillId="0" borderId="0" xfId="0" applyFont="1" applyAlignment="1">
      <alignment horizontal="left"/>
    </xf>
    <xf numFmtId="0" fontId="6" fillId="0" borderId="0" xfId="0" applyFont="1"/>
    <xf numFmtId="49" fontId="14" fillId="0" borderId="0" xfId="0" applyNumberFormat="1" applyFont="1" applyAlignment="1" applyProtection="1">
      <alignment horizontal="right"/>
    </xf>
    <xf numFmtId="0" fontId="14" fillId="0" borderId="0" xfId="0" applyFont="1" applyBorder="1" applyAlignment="1" applyProtection="1">
      <alignment horizontal="right"/>
    </xf>
    <xf numFmtId="0" fontId="14" fillId="0" borderId="0" xfId="0" applyFont="1" applyFill="1" applyBorder="1" applyAlignment="1" applyProtection="1"/>
    <xf numFmtId="0" fontId="14" fillId="0" borderId="0" xfId="0" applyFont="1" applyBorder="1" applyAlignment="1" applyProtection="1"/>
    <xf numFmtId="0" fontId="14" fillId="0" borderId="0" xfId="0" applyFont="1" applyBorder="1" applyAlignment="1" applyProtection="1">
      <alignment horizontal="left"/>
    </xf>
    <xf numFmtId="164" fontId="10" fillId="0" borderId="2" xfId="1" applyNumberFormat="1" applyFont="1" applyFill="1" applyBorder="1" applyAlignment="1" applyProtection="1">
      <alignment horizontal="center" vertical="center"/>
      <protection locked="0"/>
    </xf>
    <xf numFmtId="1" fontId="10" fillId="0" borderId="14" xfId="1" applyNumberFormat="1" applyFont="1" applyFill="1" applyBorder="1" applyAlignment="1" applyProtection="1">
      <alignment horizontal="center" vertical="center"/>
    </xf>
    <xf numFmtId="164" fontId="10" fillId="0" borderId="20" xfId="1" applyNumberFormat="1" applyFont="1" applyFill="1" applyBorder="1" applyAlignment="1" applyProtection="1">
      <alignment horizontal="center" vertical="center"/>
    </xf>
    <xf numFmtId="0" fontId="12" fillId="0" borderId="10" xfId="0" applyFont="1" applyBorder="1" applyAlignment="1" applyProtection="1">
      <protection locked="0"/>
    </xf>
    <xf numFmtId="164" fontId="0" fillId="0" borderId="0" xfId="0" applyNumberFormat="1"/>
    <xf numFmtId="164" fontId="0" fillId="0" borderId="0" xfId="0" applyNumberFormat="1" applyFill="1" applyBorder="1"/>
    <xf numFmtId="0" fontId="0" fillId="0" borderId="21" xfId="0" applyBorder="1" applyAlignment="1" applyProtection="1">
      <alignment wrapText="1"/>
      <protection locked="0"/>
    </xf>
    <xf numFmtId="0" fontId="0" fillId="0" borderId="8" xfId="0" applyBorder="1" applyAlignment="1" applyProtection="1">
      <alignment wrapText="1"/>
      <protection locked="0"/>
    </xf>
    <xf numFmtId="164" fontId="18" fillId="0" borderId="0" xfId="0" applyNumberFormat="1" applyFont="1" applyFill="1" applyBorder="1"/>
    <xf numFmtId="0" fontId="0" fillId="0" borderId="0" xfId="0" applyAlignment="1"/>
    <xf numFmtId="0" fontId="3" fillId="0" borderId="0" xfId="0" applyFont="1" applyAlignment="1"/>
    <xf numFmtId="0" fontId="5" fillId="0" borderId="9" xfId="0" applyFont="1" applyBorder="1"/>
    <xf numFmtId="164" fontId="0" fillId="0" borderId="0" xfId="0" applyNumberFormat="1" applyBorder="1"/>
    <xf numFmtId="164" fontId="0" fillId="0" borderId="15" xfId="0" applyNumberFormat="1" applyBorder="1" applyProtection="1">
      <protection locked="0"/>
    </xf>
    <xf numFmtId="0" fontId="0" fillId="0" borderId="0" xfId="0" applyBorder="1" applyProtection="1">
      <protection locked="0"/>
    </xf>
    <xf numFmtId="0" fontId="0" fillId="0" borderId="3" xfId="0" applyBorder="1" applyProtection="1">
      <protection locked="0"/>
    </xf>
    <xf numFmtId="0" fontId="0" fillId="0" borderId="21" xfId="0" applyBorder="1" applyProtection="1">
      <protection locked="0"/>
    </xf>
    <xf numFmtId="0" fontId="0" fillId="0" borderId="8" xfId="0" applyBorder="1" applyProtection="1">
      <protection locked="0"/>
    </xf>
    <xf numFmtId="0" fontId="0" fillId="0" borderId="0" xfId="0" applyProtection="1">
      <protection locked="0"/>
    </xf>
    <xf numFmtId="0" fontId="0" fillId="0" borderId="0" xfId="0" applyProtection="1"/>
    <xf numFmtId="49" fontId="3" fillId="0" borderId="0" xfId="0" applyNumberFormat="1" applyFont="1" applyAlignment="1" applyProtection="1">
      <alignment horizontal="left"/>
    </xf>
    <xf numFmtId="0" fontId="0" fillId="0" borderId="0" xfId="0" applyFill="1" applyProtection="1"/>
    <xf numFmtId="0" fontId="3" fillId="0" borderId="0" xfId="0" applyFont="1" applyProtection="1"/>
    <xf numFmtId="0" fontId="3" fillId="0" borderId="0" xfId="0" applyFont="1" applyFill="1" applyProtection="1"/>
    <xf numFmtId="49" fontId="3" fillId="2" borderId="0" xfId="0" applyNumberFormat="1" applyFont="1" applyFill="1" applyAlignment="1" applyProtection="1">
      <alignment horizontal="left"/>
    </xf>
    <xf numFmtId="0" fontId="3" fillId="2" borderId="0" xfId="0" applyFont="1" applyFill="1" applyProtection="1"/>
    <xf numFmtId="0" fontId="0" fillId="2" borderId="0" xfId="0" applyFill="1" applyProtection="1"/>
    <xf numFmtId="49" fontId="0" fillId="0" borderId="0" xfId="0" applyNumberFormat="1" applyAlignment="1" applyProtection="1">
      <alignment horizontal="left"/>
    </xf>
    <xf numFmtId="0" fontId="3" fillId="0" borderId="0" xfId="0" applyFont="1" applyBorder="1" applyProtection="1"/>
    <xf numFmtId="0" fontId="0" fillId="0" borderId="0" xfId="0" applyBorder="1" applyProtection="1"/>
    <xf numFmtId="0" fontId="0" fillId="0" borderId="0" xfId="0" applyFill="1" applyBorder="1" applyProtection="1"/>
    <xf numFmtId="164" fontId="0" fillId="0" borderId="0" xfId="0" applyNumberFormat="1" applyProtection="1"/>
    <xf numFmtId="164" fontId="0" fillId="0" borderId="0" xfId="0" applyNumberFormat="1" applyFill="1" applyBorder="1" applyProtection="1"/>
    <xf numFmtId="164" fontId="18" fillId="0" borderId="0" xfId="0" applyNumberFormat="1" applyFont="1" applyFill="1" applyBorder="1" applyProtection="1"/>
    <xf numFmtId="49" fontId="11" fillId="0" borderId="0" xfId="0" applyNumberFormat="1" applyFont="1" applyBorder="1" applyAlignment="1" applyProtection="1">
      <alignment vertical="top" wrapText="1"/>
    </xf>
    <xf numFmtId="164" fontId="10" fillId="0" borderId="17" xfId="0" applyNumberFormat="1" applyFont="1" applyFill="1" applyBorder="1" applyAlignment="1" applyProtection="1">
      <alignment horizontal="center" vertical="center" wrapText="1"/>
    </xf>
    <xf numFmtId="164" fontId="10" fillId="0" borderId="0" xfId="0" applyNumberFormat="1" applyFont="1" applyBorder="1" applyAlignment="1" applyProtection="1">
      <alignment horizontal="center" vertical="center"/>
    </xf>
    <xf numFmtId="164" fontId="10" fillId="0" borderId="2" xfId="0" applyNumberFormat="1" applyFont="1" applyBorder="1" applyAlignment="1" applyProtection="1">
      <alignment horizontal="center" vertical="center"/>
    </xf>
    <xf numFmtId="164" fontId="10" fillId="0" borderId="22" xfId="0" applyNumberFormat="1" applyFont="1" applyBorder="1" applyAlignment="1" applyProtection="1">
      <alignment horizontal="center" vertical="center" wrapText="1"/>
    </xf>
    <xf numFmtId="164" fontId="10" fillId="0" borderId="23" xfId="0" applyNumberFormat="1" applyFont="1" applyBorder="1" applyAlignment="1" applyProtection="1">
      <alignment horizontal="center" vertical="center"/>
    </xf>
    <xf numFmtId="164" fontId="10" fillId="0" borderId="24" xfId="0" applyNumberFormat="1" applyFont="1" applyBorder="1" applyAlignment="1" applyProtection="1">
      <alignment horizontal="center" vertical="center"/>
    </xf>
    <xf numFmtId="0" fontId="10" fillId="0" borderId="0" xfId="0" applyFont="1" applyAlignment="1" applyProtection="1">
      <alignment horizontal="left"/>
    </xf>
    <xf numFmtId="14" fontId="10" fillId="0" borderId="25" xfId="0" applyNumberFormat="1" applyFont="1" applyBorder="1" applyAlignment="1" applyProtection="1">
      <alignment horizontal="left"/>
    </xf>
    <xf numFmtId="0" fontId="11" fillId="0" borderId="0" xfId="0" applyFont="1" applyProtection="1"/>
    <xf numFmtId="0" fontId="11" fillId="0" borderId="19" xfId="0" applyFont="1" applyBorder="1" applyProtection="1"/>
    <xf numFmtId="0" fontId="11" fillId="0" borderId="10" xfId="0" applyFont="1" applyBorder="1" applyProtection="1"/>
    <xf numFmtId="0" fontId="11" fillId="0" borderId="23" xfId="0" applyFont="1" applyBorder="1" applyProtection="1"/>
    <xf numFmtId="0" fontId="11" fillId="0" borderId="19" xfId="0" applyFont="1" applyBorder="1" applyAlignment="1" applyProtection="1">
      <alignment vertical="top" wrapText="1"/>
    </xf>
    <xf numFmtId="0" fontId="11" fillId="0" borderId="12" xfId="0" applyFont="1" applyBorder="1" applyProtection="1"/>
    <xf numFmtId="0" fontId="11" fillId="0" borderId="1" xfId="0" applyFont="1" applyBorder="1" applyProtection="1"/>
    <xf numFmtId="0" fontId="11" fillId="0" borderId="13" xfId="0" applyFont="1" applyBorder="1" applyProtection="1"/>
    <xf numFmtId="0" fontId="4" fillId="0" borderId="0" xfId="0" applyFont="1" applyProtection="1"/>
    <xf numFmtId="0" fontId="3" fillId="0" borderId="0" xfId="0" applyFont="1" applyProtection="1">
      <protection locked="0"/>
    </xf>
    <xf numFmtId="0" fontId="0" fillId="0" borderId="0" xfId="0" applyBorder="1" applyAlignment="1">
      <alignment wrapText="1"/>
    </xf>
    <xf numFmtId="0" fontId="0" fillId="0" borderId="0" xfId="0" applyAlignment="1" applyProtection="1">
      <alignment wrapText="1"/>
      <protection locked="0"/>
    </xf>
    <xf numFmtId="0" fontId="14" fillId="0" borderId="0" xfId="0" applyFont="1" applyAlignment="1" applyProtection="1"/>
    <xf numFmtId="0" fontId="12" fillId="0" borderId="0" xfId="0" applyFont="1" applyProtection="1"/>
    <xf numFmtId="0" fontId="12" fillId="0" borderId="2" xfId="0" applyFont="1" applyBorder="1" applyAlignment="1" applyProtection="1">
      <alignment horizontal="left" vertical="center" wrapText="1" indent="2"/>
    </xf>
    <xf numFmtId="0" fontId="14" fillId="0" borderId="0" xfId="0" applyFont="1" applyProtection="1"/>
    <xf numFmtId="0" fontId="14" fillId="0" borderId="0" xfId="0" applyFont="1" applyBorder="1" applyProtection="1"/>
    <xf numFmtId="0" fontId="14" fillId="0" borderId="0" xfId="0" applyFont="1" applyAlignment="1" applyProtection="1">
      <alignment horizontal="left" indent="1"/>
    </xf>
    <xf numFmtId="0" fontId="15" fillId="0" borderId="0" xfId="0" applyFont="1" applyAlignment="1" applyProtection="1">
      <alignment horizontal="left"/>
    </xf>
    <xf numFmtId="0" fontId="16" fillId="0" borderId="0" xfId="0" applyFont="1" applyAlignment="1" applyProtection="1">
      <alignment horizontal="left"/>
    </xf>
    <xf numFmtId="0" fontId="12" fillId="0" borderId="0" xfId="0" applyFont="1" applyBorder="1" applyProtection="1"/>
    <xf numFmtId="49" fontId="0" fillId="0" borderId="21" xfId="0" applyNumberFormat="1" applyBorder="1" applyProtection="1">
      <protection locked="0"/>
    </xf>
    <xf numFmtId="49" fontId="0" fillId="0" borderId="0" xfId="0" applyNumberFormat="1" applyProtection="1">
      <protection locked="0"/>
    </xf>
    <xf numFmtId="49" fontId="0" fillId="0" borderId="0" xfId="0" applyNumberFormat="1" applyBorder="1" applyProtection="1">
      <protection locked="0"/>
    </xf>
    <xf numFmtId="164" fontId="10" fillId="0" borderId="0" xfId="0" applyNumberFormat="1" applyFont="1" applyFill="1" applyBorder="1" applyAlignment="1" applyProtection="1">
      <alignment horizontal="center" vertical="center" wrapText="1"/>
    </xf>
    <xf numFmtId="0" fontId="14" fillId="0" borderId="25" xfId="0" applyFont="1" applyBorder="1" applyAlignment="1" applyProtection="1">
      <alignment horizontal="left"/>
    </xf>
    <xf numFmtId="0" fontId="12" fillId="0" borderId="0" xfId="0" applyFont="1" applyAlignment="1" applyProtection="1">
      <alignment horizontal="left" indent="2"/>
      <protection locked="0"/>
    </xf>
    <xf numFmtId="0" fontId="3" fillId="0" borderId="0" xfId="0" applyFont="1" applyAlignment="1" applyProtection="1">
      <protection locked="0"/>
    </xf>
    <xf numFmtId="0" fontId="0" fillId="0" borderId="0" xfId="0" applyBorder="1" applyAlignment="1"/>
    <xf numFmtId="0" fontId="0" fillId="0" borderId="0" xfId="0"/>
    <xf numFmtId="0" fontId="0" fillId="0" borderId="0" xfId="0" applyNumberFormat="1"/>
    <xf numFmtId="49" fontId="0" fillId="0" borderId="0" xfId="0" applyNumberFormat="1" applyBorder="1" applyAlignment="1"/>
    <xf numFmtId="0" fontId="0" fillId="4" borderId="2" xfId="0" applyNumberFormat="1" applyFill="1" applyBorder="1" applyAlignment="1" applyProtection="1">
      <alignment horizontal="center"/>
      <protection locked="0"/>
    </xf>
    <xf numFmtId="0" fontId="0" fillId="5" borderId="2" xfId="0" applyNumberFormat="1" applyFill="1" applyBorder="1" applyAlignment="1">
      <alignment horizontal="center"/>
    </xf>
    <xf numFmtId="0" fontId="0" fillId="5" borderId="2" xfId="0" applyFill="1" applyBorder="1" applyAlignment="1">
      <alignment horizontal="center"/>
    </xf>
    <xf numFmtId="49" fontId="5" fillId="4" borderId="2" xfId="0" applyNumberFormat="1" applyFont="1"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0" xfId="0" applyNumberFormat="1" applyBorder="1"/>
    <xf numFmtId="0" fontId="0" fillId="5" borderId="2" xfId="0" applyNumberFormat="1" applyFill="1" applyBorder="1" applyAlignment="1" applyProtection="1">
      <alignment horizontal="center"/>
    </xf>
    <xf numFmtId="0" fontId="5" fillId="4" borderId="2" xfId="0" applyNumberFormat="1" applyFont="1" applyFill="1" applyBorder="1" applyAlignment="1" applyProtection="1">
      <alignment horizontal="center"/>
      <protection locked="0"/>
    </xf>
    <xf numFmtId="0" fontId="0" fillId="0" borderId="0" xfId="0" applyNumberFormat="1" applyFill="1" applyBorder="1"/>
    <xf numFmtId="0" fontId="0" fillId="5" borderId="2" xfId="0" applyFill="1" applyBorder="1" applyAlignment="1" applyProtection="1">
      <alignment horizontal="center"/>
    </xf>
    <xf numFmtId="164" fontId="10" fillId="0" borderId="2" xfId="0" applyNumberFormat="1" applyFont="1" applyBorder="1" applyAlignment="1">
      <alignment horizontal="center" vertical="center"/>
    </xf>
    <xf numFmtId="164" fontId="10" fillId="0" borderId="22" xfId="0" applyNumberFormat="1" applyFont="1" applyBorder="1" applyAlignment="1">
      <alignment horizontal="center" vertical="center" wrapText="1"/>
    </xf>
    <xf numFmtId="0" fontId="10" fillId="0" borderId="0" xfId="0" applyFont="1" applyFill="1" applyAlignment="1"/>
    <xf numFmtId="0" fontId="2" fillId="0" borderId="0" xfId="0" applyFont="1"/>
    <xf numFmtId="49" fontId="2" fillId="4" borderId="2" xfId="0" applyNumberFormat="1" applyFont="1" applyFill="1" applyBorder="1" applyAlignment="1" applyProtection="1">
      <alignment horizontal="center"/>
      <protection locked="0"/>
    </xf>
    <xf numFmtId="0" fontId="2" fillId="0" borderId="0" xfId="0" applyFont="1" applyFill="1"/>
    <xf numFmtId="0" fontId="0" fillId="0" borderId="0" xfId="0" applyAlignment="1">
      <alignment vertical="center" wrapText="1"/>
    </xf>
    <xf numFmtId="0" fontId="3" fillId="0" borderId="0" xfId="0" applyFont="1" applyAlignment="1">
      <alignment vertical="center"/>
    </xf>
    <xf numFmtId="0" fontId="0" fillId="0" borderId="0" xfId="0" applyFill="1" applyBorder="1" applyAlignment="1">
      <alignment horizontal="center"/>
    </xf>
    <xf numFmtId="0" fontId="2" fillId="4" borderId="2" xfId="0" applyNumberFormat="1" applyFont="1" applyFill="1" applyBorder="1" applyAlignment="1" applyProtection="1">
      <alignment horizontal="center"/>
      <protection locked="0"/>
    </xf>
    <xf numFmtId="0" fontId="0" fillId="0" borderId="10" xfId="0" applyFill="1" applyBorder="1" applyAlignment="1">
      <alignment horizontal="center"/>
    </xf>
    <xf numFmtId="0" fontId="0" fillId="0" borderId="1" xfId="0" applyFill="1" applyBorder="1" applyAlignment="1">
      <alignment horizontal="center"/>
    </xf>
    <xf numFmtId="0" fontId="0" fillId="0" borderId="15" xfId="0" applyFill="1" applyBorder="1" applyAlignment="1">
      <alignment horizontal="center"/>
    </xf>
    <xf numFmtId="0" fontId="2" fillId="0" borderId="0" xfId="0" applyFont="1" applyAlignment="1">
      <alignment vertical="center" wrapText="1"/>
    </xf>
    <xf numFmtId="0" fontId="0" fillId="0" borderId="0" xfId="0" applyAlignment="1">
      <alignment wrapText="1"/>
    </xf>
    <xf numFmtId="0" fontId="0" fillId="0" borderId="0" xfId="0"/>
    <xf numFmtId="0" fontId="0" fillId="0" borderId="0" xfId="0" applyAlignment="1" applyProtection="1">
      <alignment wrapText="1"/>
    </xf>
    <xf numFmtId="0" fontId="0" fillId="0" borderId="0" xfId="0"/>
    <xf numFmtId="0" fontId="0" fillId="0" borderId="1" xfId="0" applyBorder="1" applyProtection="1">
      <protection locked="0"/>
    </xf>
    <xf numFmtId="0" fontId="2" fillId="0" borderId="1" xfId="0" applyFont="1" applyBorder="1" applyProtection="1">
      <protection locked="0"/>
    </xf>
    <xf numFmtId="0" fontId="3" fillId="0" borderId="1" xfId="0" applyFont="1" applyBorder="1" applyProtection="1">
      <protection locked="0"/>
    </xf>
    <xf numFmtId="14" fontId="0" fillId="0" borderId="1" xfId="0" applyNumberFormat="1" applyBorder="1" applyProtection="1">
      <protection locked="0"/>
    </xf>
    <xf numFmtId="49" fontId="0" fillId="0" borderId="0" xfId="0" applyNumberFormat="1" applyAlignment="1" applyProtection="1">
      <alignment horizontal="left" vertical="top" wrapText="1"/>
      <protection locked="0"/>
    </xf>
    <xf numFmtId="0" fontId="2" fillId="0" borderId="0" xfId="0" applyFont="1" applyBorder="1" applyAlignment="1">
      <alignment wrapText="1"/>
    </xf>
    <xf numFmtId="0" fontId="2" fillId="0" borderId="0" xfId="0" applyFont="1" applyAlignment="1">
      <alignment wrapText="1"/>
    </xf>
    <xf numFmtId="0" fontId="0" fillId="6" borderId="2" xfId="0" applyNumberFormat="1" applyFill="1" applyBorder="1" applyAlignment="1" applyProtection="1">
      <alignment horizontal="center"/>
    </xf>
    <xf numFmtId="0" fontId="0" fillId="7" borderId="2" xfId="0" applyNumberFormat="1" applyFill="1" applyBorder="1" applyAlignment="1">
      <alignment horizontal="center"/>
    </xf>
    <xf numFmtId="0" fontId="0" fillId="7" borderId="2" xfId="0" applyNumberFormat="1" applyFill="1" applyBorder="1" applyAlignment="1" applyProtection="1">
      <alignment horizontal="center"/>
    </xf>
    <xf numFmtId="0" fontId="3" fillId="8" borderId="14" xfId="0" applyFont="1" applyFill="1" applyBorder="1"/>
    <xf numFmtId="0" fontId="3" fillId="8" borderId="16" xfId="0" applyFont="1" applyFill="1" applyBorder="1"/>
    <xf numFmtId="0" fontId="2" fillId="0" borderId="0" xfId="0" applyFont="1" applyBorder="1"/>
    <xf numFmtId="0" fontId="0" fillId="7" borderId="2" xfId="0" applyFill="1" applyBorder="1" applyAlignment="1">
      <alignment horizontal="center"/>
    </xf>
    <xf numFmtId="49" fontId="12" fillId="0" borderId="0" xfId="0" applyNumberFormat="1" applyFont="1" applyAlignment="1">
      <alignment horizontal="left"/>
    </xf>
    <xf numFmtId="49" fontId="2" fillId="0" borderId="0" xfId="0" applyNumberFormat="1" applyFont="1" applyFill="1"/>
    <xf numFmtId="0" fontId="0" fillId="0" borderId="0" xfId="0"/>
    <xf numFmtId="0" fontId="12" fillId="0" borderId="0" xfId="0" applyFont="1" applyAlignment="1">
      <alignment horizontal="left"/>
    </xf>
    <xf numFmtId="0" fontId="2" fillId="0" borderId="0" xfId="0" applyFont="1" applyFill="1" applyAlignment="1">
      <alignment horizontal="right"/>
    </xf>
    <xf numFmtId="0" fontId="3" fillId="8" borderId="2" xfId="0" applyFont="1" applyFill="1" applyBorder="1"/>
    <xf numFmtId="0" fontId="0" fillId="8" borderId="2" xfId="0" applyFill="1" applyBorder="1" applyAlignment="1">
      <alignment horizontal="center"/>
    </xf>
    <xf numFmtId="164" fontId="3" fillId="9" borderId="2" xfId="0" applyNumberFormat="1" applyFont="1" applyFill="1" applyBorder="1" applyAlignment="1">
      <alignment horizontal="center"/>
    </xf>
    <xf numFmtId="0" fontId="2" fillId="0" borderId="0" xfId="0" applyFont="1" applyAlignment="1">
      <alignment horizontal="center" vertical="center"/>
    </xf>
    <xf numFmtId="0" fontId="3" fillId="7" borderId="14" xfId="0" applyFont="1" applyFill="1" applyBorder="1" applyAlignment="1">
      <alignment vertical="center"/>
    </xf>
    <xf numFmtId="0" fontId="0" fillId="7" borderId="15" xfId="0" applyFill="1" applyBorder="1" applyAlignment="1">
      <alignment vertical="center"/>
    </xf>
    <xf numFmtId="0" fontId="0" fillId="7" borderId="16" xfId="0" applyFill="1" applyBorder="1"/>
    <xf numFmtId="0" fontId="0" fillId="0" borderId="21" xfId="0" applyBorder="1"/>
    <xf numFmtId="49" fontId="0" fillId="0" borderId="34" xfId="0" applyNumberFormat="1" applyBorder="1" applyAlignment="1"/>
    <xf numFmtId="0" fontId="0" fillId="0" borderId="7" xfId="0" applyBorder="1" applyAlignment="1"/>
    <xf numFmtId="0" fontId="0" fillId="0" borderId="10" xfId="0" applyBorder="1" applyProtection="1">
      <protection locked="0"/>
    </xf>
    <xf numFmtId="0" fontId="2" fillId="0" borderId="0" xfId="0" applyFont="1" applyAlignment="1">
      <alignment horizontal="center" wrapText="1"/>
    </xf>
    <xf numFmtId="49" fontId="0" fillId="0" borderId="34" xfId="0" applyNumberFormat="1" applyBorder="1" applyAlignment="1" applyProtection="1">
      <protection locked="0"/>
    </xf>
    <xf numFmtId="0" fontId="0" fillId="0" borderId="7" xfId="0" applyBorder="1" applyAlignment="1" applyProtection="1">
      <protection locked="0"/>
    </xf>
    <xf numFmtId="0" fontId="0" fillId="0" borderId="0" xfId="0" applyAlignment="1" applyProtection="1">
      <protection locked="0"/>
    </xf>
    <xf numFmtId="0" fontId="0" fillId="0" borderId="0" xfId="0"/>
    <xf numFmtId="0" fontId="0" fillId="0" borderId="0" xfId="0" applyAlignment="1" applyProtection="1">
      <alignment wrapText="1"/>
      <protection locked="0"/>
    </xf>
    <xf numFmtId="0" fontId="3" fillId="0" borderId="0" xfId="0" applyFont="1" applyAlignment="1" applyProtection="1">
      <alignment wrapText="1"/>
      <protection locked="0"/>
    </xf>
    <xf numFmtId="0" fontId="0" fillId="0" borderId="0" xfId="0"/>
    <xf numFmtId="0" fontId="2" fillId="0" borderId="4" xfId="0" applyFont="1" applyBorder="1" applyAlignment="1" applyProtection="1"/>
    <xf numFmtId="0" fontId="3" fillId="10" borderId="21" xfId="0" applyFont="1" applyFill="1" applyBorder="1" applyAlignment="1" applyProtection="1">
      <alignment shrinkToFit="1"/>
      <protection locked="0"/>
    </xf>
    <xf numFmtId="0" fontId="2" fillId="0" borderId="4" xfId="0" applyFont="1" applyBorder="1" applyProtection="1">
      <protection locked="0"/>
    </xf>
    <xf numFmtId="49" fontId="0" fillId="0" borderId="4" xfId="0" applyNumberFormat="1" applyBorder="1" applyAlignment="1" applyProtection="1">
      <alignment shrinkToFit="1"/>
      <protection locked="0"/>
    </xf>
    <xf numFmtId="0" fontId="0" fillId="0" borderId="5" xfId="0" applyBorder="1" applyAlignment="1" applyProtection="1">
      <alignment shrinkToFit="1"/>
      <protection locked="0"/>
    </xf>
    <xf numFmtId="49" fontId="5" fillId="0" borderId="4" xfId="0" applyNumberFormat="1" applyFont="1" applyBorder="1" applyAlignment="1" applyProtection="1">
      <alignment shrinkToFit="1"/>
      <protection locked="0"/>
    </xf>
    <xf numFmtId="49" fontId="0" fillId="0" borderId="6" xfId="0" applyNumberFormat="1" applyBorder="1" applyAlignment="1" applyProtection="1">
      <alignment shrinkToFit="1"/>
      <protection locked="0"/>
    </xf>
    <xf numFmtId="0" fontId="0" fillId="0" borderId="7" xfId="0" applyBorder="1" applyAlignment="1" applyProtection="1">
      <alignment shrinkToFit="1"/>
      <protection locked="0"/>
    </xf>
    <xf numFmtId="49" fontId="0" fillId="0" borderId="21" xfId="0" applyNumberFormat="1" applyBorder="1" applyAlignment="1" applyProtection="1">
      <alignment shrinkToFit="1"/>
      <protection locked="0"/>
    </xf>
    <xf numFmtId="0" fontId="0" fillId="0" borderId="8" xfId="0" applyBorder="1" applyAlignment="1" applyProtection="1">
      <alignment shrinkToFit="1"/>
      <protection locked="0"/>
    </xf>
    <xf numFmtId="0" fontId="0" fillId="0" borderId="0" xfId="0" applyBorder="1" applyAlignment="1" applyProtection="1">
      <alignment shrinkToFit="1"/>
      <protection locked="0"/>
    </xf>
    <xf numFmtId="0" fontId="0" fillId="0" borderId="3" xfId="0" applyBorder="1" applyAlignment="1" applyProtection="1">
      <alignment shrinkToFit="1"/>
      <protection locked="0"/>
    </xf>
    <xf numFmtId="0" fontId="0" fillId="0" borderId="4" xfId="0" applyBorder="1" applyAlignment="1" applyProtection="1">
      <alignment shrinkToFit="1"/>
      <protection locked="0"/>
    </xf>
    <xf numFmtId="49" fontId="0" fillId="0" borderId="0" xfId="0" applyNumberFormat="1" applyBorder="1" applyAlignment="1" applyProtection="1">
      <alignment shrinkToFit="1"/>
      <protection locked="0"/>
    </xf>
    <xf numFmtId="0" fontId="10" fillId="0" borderId="25" xfId="0" applyFont="1" applyBorder="1" applyAlignment="1" applyProtection="1">
      <alignment horizontal="left"/>
    </xf>
    <xf numFmtId="0" fontId="11" fillId="0" borderId="0" xfId="0" applyFont="1"/>
    <xf numFmtId="0" fontId="12" fillId="0" borderId="0" xfId="0" applyFont="1" applyFill="1" applyAlignment="1"/>
    <xf numFmtId="0" fontId="0" fillId="0" borderId="0" xfId="0"/>
    <xf numFmtId="0" fontId="0" fillId="0" borderId="0" xfId="0"/>
    <xf numFmtId="0" fontId="0" fillId="0" borderId="0" xfId="0" applyAlignment="1">
      <alignment vertical="top"/>
    </xf>
    <xf numFmtId="0" fontId="2" fillId="0" borderId="0" xfId="0" applyFont="1" applyBorder="1" applyAlignment="1" applyProtection="1"/>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0" xfId="0" applyFont="1" applyProtection="1"/>
    <xf numFmtId="0" fontId="0" fillId="0" borderId="0" xfId="0" applyNumberFormat="1" applyFill="1" applyBorder="1" applyAlignment="1" applyProtection="1">
      <alignment horizontal="center"/>
    </xf>
    <xf numFmtId="49" fontId="3" fillId="0" borderId="0" xfId="2" applyNumberFormat="1" applyFont="1" applyAlignment="1">
      <alignment horizontal="left"/>
    </xf>
    <xf numFmtId="0" fontId="2" fillId="0" borderId="0" xfId="2"/>
    <xf numFmtId="49" fontId="2" fillId="0" borderId="0" xfId="2" applyNumberFormat="1"/>
    <xf numFmtId="0" fontId="3" fillId="0" borderId="0" xfId="2" applyFont="1"/>
    <xf numFmtId="0" fontId="2" fillId="2" borderId="0" xfId="2" applyFill="1"/>
    <xf numFmtId="49" fontId="2" fillId="2" borderId="0" xfId="2" applyNumberFormat="1" applyFill="1"/>
    <xf numFmtId="0" fontId="2" fillId="0" borderId="0" xfId="2" applyBorder="1"/>
    <xf numFmtId="49" fontId="2" fillId="0" borderId="0" xfId="2" applyNumberFormat="1" applyBorder="1" applyAlignment="1"/>
    <xf numFmtId="0" fontId="2" fillId="0" borderId="0" xfId="2" applyBorder="1" applyAlignment="1"/>
    <xf numFmtId="49" fontId="2" fillId="0" borderId="0" xfId="2" applyNumberFormat="1" applyAlignment="1">
      <alignment horizontal="left"/>
    </xf>
    <xf numFmtId="49" fontId="2" fillId="0" borderId="21" xfId="2" applyNumberFormat="1" applyBorder="1"/>
    <xf numFmtId="0" fontId="2" fillId="0" borderId="8" xfId="2" applyBorder="1"/>
    <xf numFmtId="0" fontId="2" fillId="0" borderId="4" xfId="2" applyBorder="1"/>
    <xf numFmtId="0" fontId="2" fillId="5" borderId="2" xfId="2" applyNumberFormat="1" applyFill="1" applyBorder="1" applyAlignment="1" applyProtection="1">
      <alignment horizontal="center"/>
    </xf>
    <xf numFmtId="49" fontId="2" fillId="0" borderId="4" xfId="2" applyNumberFormat="1" applyBorder="1" applyAlignment="1" applyProtection="1">
      <alignment shrinkToFit="1"/>
      <protection locked="0"/>
    </xf>
    <xf numFmtId="0" fontId="2" fillId="0" borderId="5" xfId="2" applyBorder="1" applyAlignment="1" applyProtection="1">
      <alignment shrinkToFit="1"/>
      <protection locked="0"/>
    </xf>
    <xf numFmtId="0" fontId="2" fillId="0" borderId="6" xfId="2" applyBorder="1"/>
    <xf numFmtId="0" fontId="2" fillId="0" borderId="9" xfId="2" applyBorder="1"/>
    <xf numFmtId="0" fontId="2" fillId="0" borderId="10" xfId="2" applyNumberFormat="1" applyFill="1" applyBorder="1" applyAlignment="1" applyProtection="1">
      <alignment horizontal="center"/>
    </xf>
    <xf numFmtId="0" fontId="2" fillId="0" borderId="0" xfId="2" applyNumberFormat="1" applyFill="1" applyBorder="1" applyAlignment="1" applyProtection="1">
      <alignment horizontal="center"/>
    </xf>
    <xf numFmtId="0" fontId="2" fillId="0" borderId="1" xfId="2" applyNumberFormat="1" applyFill="1" applyBorder="1" applyAlignment="1" applyProtection="1">
      <alignment horizontal="center"/>
    </xf>
    <xf numFmtId="49" fontId="2" fillId="0" borderId="0" xfId="2" applyNumberFormat="1" applyBorder="1" applyProtection="1">
      <protection locked="0"/>
    </xf>
    <xf numFmtId="0" fontId="2" fillId="0" borderId="0" xfId="2" applyBorder="1" applyProtection="1">
      <protection locked="0"/>
    </xf>
    <xf numFmtId="0" fontId="2" fillId="0" borderId="35" xfId="2" applyBorder="1" applyAlignment="1" applyProtection="1">
      <alignment shrinkToFit="1"/>
      <protection locked="0"/>
    </xf>
    <xf numFmtId="0" fontId="2" fillId="5" borderId="2" xfId="2" applyFill="1" applyBorder="1" applyAlignment="1">
      <alignment horizontal="center"/>
    </xf>
    <xf numFmtId="0" fontId="2" fillId="0" borderId="0" xfId="2" applyFill="1"/>
    <xf numFmtId="0" fontId="2" fillId="0" borderId="0" xfId="2" applyFill="1" applyBorder="1"/>
    <xf numFmtId="0" fontId="2" fillId="7" borderId="2" xfId="2" applyNumberFormat="1" applyFill="1" applyBorder="1" applyAlignment="1">
      <alignment horizontal="center"/>
    </xf>
    <xf numFmtId="0" fontId="3" fillId="8" borderId="14" xfId="2" applyFont="1" applyFill="1" applyBorder="1"/>
    <xf numFmtId="0" fontId="3" fillId="8" borderId="16" xfId="2" applyFont="1" applyFill="1" applyBorder="1"/>
    <xf numFmtId="0" fontId="2" fillId="0" borderId="0" xfId="2" applyFont="1" applyAlignment="1">
      <alignment horizontal="right"/>
    </xf>
    <xf numFmtId="0" fontId="2" fillId="0" borderId="0" xfId="2" applyAlignment="1">
      <alignment horizontal="center"/>
    </xf>
    <xf numFmtId="49" fontId="2" fillId="0" borderId="0" xfId="2" applyNumberFormat="1" applyFill="1"/>
    <xf numFmtId="0" fontId="2" fillId="0" borderId="0" xfId="2" applyFont="1"/>
    <xf numFmtId="0" fontId="0" fillId="0" borderId="0" xfId="0"/>
    <xf numFmtId="0" fontId="0" fillId="0" borderId="0" xfId="0"/>
    <xf numFmtId="0" fontId="3" fillId="11" borderId="2" xfId="0" applyFont="1" applyFill="1" applyBorder="1" applyAlignment="1">
      <alignment horizontal="center" vertical="center"/>
    </xf>
    <xf numFmtId="0" fontId="3" fillId="0" borderId="0" xfId="0" applyFont="1" applyAlignment="1" applyProtection="1">
      <alignment vertical="center"/>
      <protection locked="0"/>
    </xf>
    <xf numFmtId="0" fontId="2" fillId="0" borderId="4" xfId="0" applyFont="1" applyBorder="1"/>
    <xf numFmtId="49" fontId="2" fillId="0" borderId="0" xfId="0" applyNumberFormat="1" applyFont="1" applyAlignment="1">
      <alignment horizontal="left"/>
    </xf>
    <xf numFmtId="49" fontId="2" fillId="0" borderId="0" xfId="0" applyNumberFormat="1" applyFont="1" applyAlignment="1" applyProtection="1">
      <alignment horizontal="left"/>
    </xf>
    <xf numFmtId="49" fontId="2" fillId="0" borderId="0" xfId="0" applyNumberFormat="1" applyFont="1" applyFill="1" applyAlignment="1">
      <alignment horizontal="left"/>
    </xf>
    <xf numFmtId="49" fontId="2" fillId="0" borderId="0" xfId="0" applyNumberFormat="1" applyFont="1" applyAlignment="1">
      <alignment horizontal="left" vertical="top"/>
    </xf>
    <xf numFmtId="0" fontId="3" fillId="10" borderId="21" xfId="0" applyFont="1" applyFill="1" applyBorder="1" applyAlignment="1" applyProtection="1">
      <alignment shrinkToFit="1"/>
      <protection locked="0"/>
    </xf>
    <xf numFmtId="0" fontId="3" fillId="0" borderId="14" xfId="0" applyFont="1" applyBorder="1" applyAlignment="1">
      <alignment vertical="center"/>
    </xf>
    <xf numFmtId="0" fontId="0" fillId="0" borderId="15" xfId="0" applyBorder="1"/>
    <xf numFmtId="0" fontId="3" fillId="0" borderId="2" xfId="0" applyFont="1" applyBorder="1" applyAlignment="1">
      <alignment horizontal="center" vertical="center"/>
    </xf>
    <xf numFmtId="0" fontId="3" fillId="0" borderId="4" xfId="0" applyFont="1" applyBorder="1" applyAlignment="1">
      <alignment horizontal="center"/>
    </xf>
    <xf numFmtId="0" fontId="12" fillId="0" borderId="0" xfId="0" applyFont="1" applyAlignment="1">
      <alignment horizontal="left"/>
    </xf>
    <xf numFmtId="0" fontId="0" fillId="0" borderId="0" xfId="0" applyAlignment="1">
      <alignment wrapText="1"/>
    </xf>
    <xf numFmtId="0" fontId="0" fillId="0" borderId="0" xfId="0"/>
    <xf numFmtId="0" fontId="0" fillId="0" borderId="0" xfId="0"/>
    <xf numFmtId="0" fontId="0" fillId="0" borderId="0" xfId="0"/>
    <xf numFmtId="0" fontId="12" fillId="0" borderId="0" xfId="0" applyFont="1" applyAlignment="1" applyProtection="1">
      <alignment horizontal="left"/>
    </xf>
    <xf numFmtId="0" fontId="14" fillId="0" borderId="0" xfId="0" applyFont="1" applyAlignment="1" applyProtection="1">
      <alignment horizontal="left"/>
    </xf>
    <xf numFmtId="0" fontId="3" fillId="0" borderId="0" xfId="0" applyFont="1" applyAlignment="1"/>
    <xf numFmtId="0" fontId="0" fillId="0" borderId="6" xfId="0" applyBorder="1" applyAlignment="1"/>
    <xf numFmtId="0" fontId="0" fillId="0" borderId="0" xfId="0" applyAlignment="1"/>
    <xf numFmtId="0" fontId="0" fillId="0" borderId="6" xfId="0" applyBorder="1" applyAlignment="1">
      <alignment vertical="top" wrapText="1"/>
    </xf>
    <xf numFmtId="0" fontId="0" fillId="0" borderId="0" xfId="0" applyBorder="1" applyAlignment="1">
      <alignment wrapText="1"/>
    </xf>
    <xf numFmtId="0" fontId="0" fillId="0" borderId="0" xfId="0"/>
    <xf numFmtId="49" fontId="12" fillId="0" borderId="0" xfId="0" applyNumberFormat="1" applyFont="1" applyAlignment="1">
      <alignment horizontal="left" wrapText="1"/>
    </xf>
    <xf numFmtId="0" fontId="3" fillId="10" borderId="21" xfId="0" applyFont="1" applyFill="1" applyBorder="1" applyAlignment="1" applyProtection="1">
      <alignment shrinkToFit="1"/>
      <protection locked="0"/>
    </xf>
    <xf numFmtId="0" fontId="3" fillId="0" borderId="0" xfId="0" applyFont="1" applyAlignment="1" applyProtection="1">
      <alignment vertical="top" wrapText="1"/>
      <protection locked="0"/>
    </xf>
    <xf numFmtId="0" fontId="0" fillId="0" borderId="0" xfId="0" applyAlignment="1" applyProtection="1">
      <alignment wrapText="1"/>
      <protection locked="0"/>
    </xf>
    <xf numFmtId="0" fontId="3" fillId="11" borderId="2" xfId="0" applyFont="1" applyFill="1" applyBorder="1" applyAlignment="1" applyProtection="1">
      <alignment horizontal="center" vertical="center"/>
    </xf>
    <xf numFmtId="49" fontId="23" fillId="0" borderId="0" xfId="0" applyNumberFormat="1" applyFont="1" applyBorder="1"/>
    <xf numFmtId="49" fontId="22" fillId="0" borderId="0" xfId="0" applyNumberFormat="1" applyFont="1" applyBorder="1"/>
    <xf numFmtId="0" fontId="23" fillId="0" borderId="0" xfId="0" applyFont="1"/>
    <xf numFmtId="49" fontId="23" fillId="0" borderId="0" xfId="0" applyNumberFormat="1" applyFont="1"/>
    <xf numFmtId="0" fontId="23" fillId="2" borderId="0" xfId="0" applyFont="1" applyFill="1"/>
    <xf numFmtId="0" fontId="22" fillId="0" borderId="6" xfId="0" applyFont="1" applyBorder="1"/>
    <xf numFmtId="0" fontId="22" fillId="0" borderId="4" xfId="0" applyFont="1" applyBorder="1"/>
    <xf numFmtId="0" fontId="0" fillId="0" borderId="11" xfId="0" applyBorder="1" applyAlignment="1"/>
    <xf numFmtId="0" fontId="0" fillId="0" borderId="21" xfId="0" applyBorder="1" applyAlignment="1"/>
    <xf numFmtId="49" fontId="22" fillId="0" borderId="0" xfId="0" applyNumberFormat="1" applyFont="1"/>
    <xf numFmtId="49" fontId="22" fillId="0" borderId="0" xfId="0" applyNumberFormat="1" applyFont="1" applyAlignment="1">
      <alignment horizontal="left"/>
    </xf>
    <xf numFmtId="49" fontId="3" fillId="0" borderId="0" xfId="0" applyNumberFormat="1" applyFont="1" applyAlignment="1">
      <alignment horizontal="left" vertical="center"/>
    </xf>
    <xf numFmtId="49" fontId="22" fillId="0" borderId="36" xfId="0" applyNumberFormat="1" applyFont="1" applyFill="1" applyBorder="1"/>
    <xf numFmtId="0" fontId="22" fillId="0" borderId="4" xfId="0" applyFont="1" applyFill="1" applyBorder="1" applyAlignment="1">
      <alignment horizontal="center"/>
    </xf>
    <xf numFmtId="0" fontId="22" fillId="0" borderId="0" xfId="0" applyFont="1" applyFill="1" applyAlignment="1">
      <alignment horizontal="center"/>
    </xf>
    <xf numFmtId="0" fontId="22" fillId="0" borderId="0" xfId="0" applyFont="1"/>
    <xf numFmtId="0" fontId="3" fillId="0" borderId="0" xfId="0" applyFont="1" applyAlignment="1">
      <alignment vertical="top"/>
    </xf>
    <xf numFmtId="0" fontId="22" fillId="0" borderId="4" xfId="0" applyFont="1" applyBorder="1" applyAlignment="1"/>
    <xf numFmtId="0" fontId="22" fillId="0" borderId="21" xfId="0" applyFont="1" applyBorder="1"/>
    <xf numFmtId="0" fontId="0" fillId="0" borderId="37" xfId="0" applyBorder="1"/>
    <xf numFmtId="0" fontId="22" fillId="0" borderId="0" xfId="0" applyFont="1" applyFill="1" applyBorder="1"/>
    <xf numFmtId="49" fontId="23" fillId="0" borderId="0" xfId="0" applyNumberFormat="1" applyFont="1"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1" xfId="0" applyBorder="1"/>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 fillId="0" borderId="0" xfId="0" applyFont="1" applyAlignment="1">
      <alignment vertical="center"/>
    </xf>
    <xf numFmtId="0" fontId="16" fillId="0" borderId="0" xfId="0" applyFont="1" applyAlignment="1">
      <alignment vertical="center"/>
    </xf>
    <xf numFmtId="0" fontId="21" fillId="0" borderId="0" xfId="0" applyFont="1" applyAlignment="1">
      <alignment wrapText="1"/>
    </xf>
    <xf numFmtId="0" fontId="22" fillId="0" borderId="0" xfId="0" applyFont="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Border="1" applyAlignment="1">
      <alignment wrapText="1"/>
    </xf>
    <xf numFmtId="0" fontId="0" fillId="0" borderId="0" xfId="0" applyAlignment="1">
      <alignment vertical="center" wrapText="1"/>
    </xf>
    <xf numFmtId="0" fontId="3" fillId="0" borderId="0" xfId="0" applyFont="1" applyAlignment="1">
      <alignment vertical="center" wrapText="1"/>
    </xf>
    <xf numFmtId="0" fontId="11" fillId="0" borderId="0" xfId="0" applyFont="1" applyAlignment="1" applyProtection="1">
      <alignment wrapText="1"/>
    </xf>
    <xf numFmtId="0" fontId="0" fillId="0" borderId="0" xfId="0" applyAlignment="1" applyProtection="1">
      <alignment wrapText="1"/>
    </xf>
    <xf numFmtId="0" fontId="10" fillId="0" borderId="0" xfId="0" applyFont="1" applyBorder="1" applyAlignment="1" applyProtection="1">
      <alignment horizontal="left" wrapText="1"/>
    </xf>
    <xf numFmtId="0" fontId="10" fillId="0" borderId="0" xfId="0" applyFont="1" applyBorder="1" applyAlignment="1" applyProtection="1">
      <alignment horizontal="left"/>
    </xf>
    <xf numFmtId="0" fontId="10" fillId="0" borderId="25" xfId="0" applyFont="1" applyBorder="1" applyAlignment="1" applyProtection="1">
      <alignment horizontal="left"/>
    </xf>
    <xf numFmtId="0" fontId="10" fillId="0" borderId="0" xfId="0" applyFont="1" applyAlignment="1" applyProtection="1"/>
    <xf numFmtId="0" fontId="0" fillId="0" borderId="0" xfId="0" applyAlignment="1" applyProtection="1"/>
    <xf numFmtId="0" fontId="11" fillId="0" borderId="0" xfId="0" applyFont="1" applyAlignment="1" applyProtection="1">
      <alignment horizontal="left" vertical="top" wrapText="1"/>
    </xf>
    <xf numFmtId="0" fontId="11" fillId="0" borderId="0" xfId="0" applyFont="1" applyAlignment="1" applyProtection="1">
      <alignment horizontal="left" vertical="center" wrapText="1"/>
    </xf>
    <xf numFmtId="0" fontId="0" fillId="0" borderId="31" xfId="0" applyBorder="1" applyAlignment="1" applyProtection="1">
      <alignment horizontal="left" vertical="center" wrapText="1"/>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11" fillId="0" borderId="0" xfId="0" applyFont="1" applyAlignment="1" applyProtection="1">
      <alignment horizontal="center" vertical="top" wrapText="1"/>
    </xf>
    <xf numFmtId="0" fontId="10" fillId="0" borderId="0" xfId="0" applyFont="1" applyFill="1" applyAlignment="1" applyProtection="1">
      <alignment horizontal="center" wrapText="1"/>
    </xf>
    <xf numFmtId="0" fontId="0" fillId="0" borderId="0" xfId="0" applyAlignment="1" applyProtection="1">
      <alignment horizontal="left"/>
    </xf>
    <xf numFmtId="0" fontId="0" fillId="0" borderId="25" xfId="0" applyBorder="1" applyAlignment="1" applyProtection="1">
      <alignment horizontal="left"/>
    </xf>
    <xf numFmtId="15" fontId="10" fillId="0" borderId="25" xfId="0" applyNumberFormat="1" applyFont="1" applyBorder="1" applyAlignment="1" applyProtection="1">
      <alignment horizontal="left"/>
      <protection locked="0"/>
    </xf>
    <xf numFmtId="0" fontId="10" fillId="0" borderId="25" xfId="0" applyFont="1" applyBorder="1" applyAlignment="1" applyProtection="1">
      <alignment horizontal="left"/>
      <protection locked="0"/>
    </xf>
    <xf numFmtId="0" fontId="11" fillId="0" borderId="0" xfId="0" applyFont="1" applyAlignment="1">
      <alignment vertical="top" wrapText="1" shrinkToFit="1"/>
    </xf>
    <xf numFmtId="0" fontId="11" fillId="0" borderId="0" xfId="0" applyFont="1"/>
    <xf numFmtId="0" fontId="10" fillId="0" borderId="18"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28" xfId="0" applyFont="1" applyFill="1" applyBorder="1" applyAlignment="1" applyProtection="1">
      <alignment horizontal="center"/>
    </xf>
    <xf numFmtId="0" fontId="11" fillId="0" borderId="18" xfId="0" applyFont="1" applyBorder="1" applyAlignment="1" applyProtection="1">
      <alignment horizontal="center" wrapText="1"/>
    </xf>
    <xf numFmtId="0" fontId="11" fillId="0" borderId="0" xfId="0" applyFont="1" applyBorder="1" applyAlignment="1" applyProtection="1">
      <alignment horizontal="center"/>
    </xf>
    <xf numFmtId="0" fontId="11" fillId="0" borderId="28" xfId="0" applyFont="1" applyBorder="1" applyAlignment="1" applyProtection="1">
      <alignment horizontal="center"/>
    </xf>
    <xf numFmtId="0" fontId="10" fillId="0" borderId="0" xfId="0" applyFont="1" applyFill="1" applyAlignment="1" applyProtection="1">
      <alignment horizontal="center"/>
    </xf>
    <xf numFmtId="0" fontId="12" fillId="0" borderId="0" xfId="0" applyFont="1" applyFill="1" applyAlignment="1" applyProtection="1">
      <alignment horizontal="center"/>
    </xf>
    <xf numFmtId="0" fontId="11" fillId="0" borderId="0" xfId="0" applyFont="1" applyAlignment="1" applyProtection="1">
      <alignment vertical="top" wrapText="1"/>
    </xf>
    <xf numFmtId="0" fontId="11" fillId="0" borderId="0" xfId="0" applyFont="1" applyAlignment="1" applyProtection="1">
      <alignment vertical="top"/>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1" fillId="0" borderId="0" xfId="0" applyFont="1" applyAlignment="1">
      <alignment wrapText="1" shrinkToFit="1"/>
    </xf>
    <xf numFmtId="49" fontId="11" fillId="0" borderId="14"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0" fontId="10" fillId="0" borderId="0" xfId="0" applyFont="1" applyAlignment="1">
      <alignment horizontal="left"/>
    </xf>
    <xf numFmtId="0" fontId="10" fillId="0" borderId="25" xfId="0" applyFont="1" applyBorder="1" applyAlignment="1"/>
    <xf numFmtId="0" fontId="10" fillId="0" borderId="0" xfId="0" applyFont="1" applyFill="1" applyAlignment="1">
      <alignment vertical="top" wrapText="1"/>
    </xf>
    <xf numFmtId="0" fontId="12" fillId="0" borderId="0" xfId="0" applyFont="1" applyFill="1" applyAlignment="1"/>
    <xf numFmtId="2" fontId="11" fillId="0" borderId="14" xfId="0" applyNumberFormat="1" applyFont="1" applyFill="1" applyBorder="1" applyAlignment="1">
      <alignment horizontal="left" vertical="top" wrapText="1"/>
    </xf>
    <xf numFmtId="2" fontId="11" fillId="0" borderId="16" xfId="0" applyNumberFormat="1" applyFont="1" applyFill="1" applyBorder="1" applyAlignment="1">
      <alignment horizontal="left" vertical="top" wrapText="1"/>
    </xf>
    <xf numFmtId="49" fontId="11" fillId="0" borderId="14" xfId="0" applyNumberFormat="1" applyFont="1" applyBorder="1" applyAlignment="1" applyProtection="1">
      <alignment horizontal="center" vertical="top" wrapText="1"/>
      <protection locked="0"/>
    </xf>
    <xf numFmtId="49" fontId="11" fillId="0" borderId="16" xfId="0" applyNumberFormat="1" applyFont="1" applyBorder="1" applyAlignment="1" applyProtection="1">
      <alignment horizontal="center" vertical="top" wrapText="1"/>
      <protection locked="0"/>
    </xf>
    <xf numFmtId="49" fontId="11" fillId="0" borderId="14" xfId="0" applyNumberFormat="1" applyFont="1" applyFill="1" applyBorder="1" applyAlignment="1">
      <alignment horizontal="left" vertical="top" wrapText="1"/>
    </xf>
    <xf numFmtId="49" fontId="11" fillId="0" borderId="16" xfId="0" applyNumberFormat="1" applyFont="1" applyFill="1" applyBorder="1" applyAlignment="1">
      <alignment horizontal="left" vertical="top" wrapText="1"/>
    </xf>
    <xf numFmtId="49" fontId="11" fillId="0" borderId="14" xfId="0" applyNumberFormat="1" applyFont="1" applyBorder="1" applyAlignment="1" applyProtection="1">
      <alignment horizontal="left" vertical="top" wrapText="1"/>
      <protection locked="0"/>
    </xf>
    <xf numFmtId="49" fontId="11" fillId="0" borderId="16" xfId="0" applyNumberFormat="1" applyFont="1" applyBorder="1" applyAlignment="1" applyProtection="1">
      <alignment horizontal="left" vertical="top" wrapText="1"/>
      <protection locked="0"/>
    </xf>
    <xf numFmtId="49" fontId="11" fillId="0" borderId="19" xfId="0" applyNumberFormat="1" applyFont="1" applyBorder="1" applyAlignment="1" applyProtection="1">
      <alignment horizontal="center" vertical="top" wrapText="1"/>
      <protection locked="0"/>
    </xf>
    <xf numFmtId="49" fontId="11" fillId="0" borderId="23" xfId="0" applyNumberFormat="1" applyFont="1" applyBorder="1" applyAlignment="1" applyProtection="1">
      <alignment horizontal="center" vertical="top" wrapText="1"/>
      <protection locked="0"/>
    </xf>
    <xf numFmtId="0" fontId="10" fillId="0" borderId="1" xfId="0" applyFont="1" applyFill="1" applyBorder="1" applyAlignment="1">
      <alignment vertical="top" wrapText="1"/>
    </xf>
    <xf numFmtId="49" fontId="11" fillId="0" borderId="14" xfId="0" applyNumberFormat="1" applyFont="1" applyFill="1" applyBorder="1" applyAlignment="1">
      <alignment horizontal="center" vertical="top" wrapText="1"/>
    </xf>
    <xf numFmtId="49" fontId="11" fillId="0" borderId="15" xfId="0" applyNumberFormat="1" applyFont="1" applyFill="1" applyBorder="1" applyAlignment="1">
      <alignment horizontal="center" vertical="top" wrapText="1"/>
    </xf>
    <xf numFmtId="49" fontId="11" fillId="0" borderId="16" xfId="0" applyNumberFormat="1" applyFont="1" applyFill="1" applyBorder="1" applyAlignment="1">
      <alignment horizontal="center" vertical="top" wrapText="1"/>
    </xf>
    <xf numFmtId="0" fontId="11" fillId="0" borderId="1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 xfId="0" applyFont="1" applyFill="1" applyBorder="1" applyAlignment="1" applyProtection="1">
      <alignment horizontal="center" vertical="top" wrapText="1"/>
      <protection locked="0"/>
    </xf>
    <xf numFmtId="0" fontId="11" fillId="0" borderId="2" xfId="0" applyFont="1" applyFill="1" applyBorder="1" applyAlignment="1">
      <alignment horizontal="left" vertical="top" wrapText="1"/>
    </xf>
    <xf numFmtId="0" fontId="10" fillId="0" borderId="0" xfId="0" applyFont="1" applyFill="1" applyAlignment="1">
      <alignment horizontal="left" vertical="top" wrapText="1"/>
    </xf>
    <xf numFmtId="0" fontId="12" fillId="0" borderId="0" xfId="0" applyFont="1" applyFill="1" applyAlignment="1">
      <alignment horizontal="left"/>
    </xf>
    <xf numFmtId="49" fontId="11" fillId="0" borderId="0" xfId="0" applyNumberFormat="1" applyFont="1" applyAlignment="1">
      <alignment horizontal="left" vertical="top" wrapText="1"/>
    </xf>
    <xf numFmtId="0" fontId="11" fillId="0" borderId="0" xfId="0" applyFont="1" applyAlignment="1">
      <alignment wrapText="1"/>
    </xf>
    <xf numFmtId="49" fontId="3" fillId="0" borderId="25" xfId="0" applyNumberFormat="1" applyFont="1" applyBorder="1" applyAlignment="1" applyProtection="1">
      <alignment horizontal="left"/>
      <protection locked="0"/>
    </xf>
    <xf numFmtId="0" fontId="3" fillId="0" borderId="25" xfId="0" applyFont="1" applyBorder="1" applyAlignment="1" applyProtection="1">
      <alignment horizontal="left"/>
      <protection locked="0"/>
    </xf>
    <xf numFmtId="0" fontId="11" fillId="0" borderId="0" xfId="0" applyFont="1" applyFill="1" applyAlignment="1">
      <alignment vertical="top" wrapText="1"/>
    </xf>
    <xf numFmtId="0" fontId="11" fillId="0" borderId="0" xfId="0" applyFont="1" applyFill="1" applyAlignment="1"/>
    <xf numFmtId="0" fontId="10" fillId="0" borderId="0" xfId="0" applyFont="1" applyAlignment="1">
      <alignment horizontal="left" vertical="top" wrapText="1"/>
    </xf>
    <xf numFmtId="0" fontId="12" fillId="0" borderId="0" xfId="0" applyFont="1" applyAlignment="1">
      <alignment horizontal="left"/>
    </xf>
    <xf numFmtId="0" fontId="3" fillId="0" borderId="0" xfId="0" applyFont="1" applyAlignment="1">
      <alignment horizontal="right"/>
    </xf>
    <xf numFmtId="0" fontId="0" fillId="0" borderId="0" xfId="0" applyAlignment="1">
      <alignment horizontal="right"/>
    </xf>
    <xf numFmtId="0" fontId="11" fillId="0" borderId="0" xfId="0" applyFont="1" applyAlignment="1">
      <alignment vertical="top" wrapText="1"/>
    </xf>
    <xf numFmtId="0" fontId="11" fillId="0" borderId="0" xfId="0" applyFont="1" applyAlignment="1">
      <alignment vertical="top"/>
    </xf>
    <xf numFmtId="0" fontId="11" fillId="0" borderId="18" xfId="0" applyFont="1" applyBorder="1" applyAlignment="1">
      <alignment horizontal="center" wrapText="1"/>
    </xf>
    <xf numFmtId="0" fontId="11" fillId="0" borderId="0" xfId="0" applyFont="1" applyBorder="1" applyAlignment="1">
      <alignment horizontal="center"/>
    </xf>
    <xf numFmtId="0" fontId="11" fillId="0" borderId="28" xfId="0" applyFont="1" applyBorder="1" applyAlignment="1">
      <alignment horizontal="center"/>
    </xf>
    <xf numFmtId="0" fontId="10" fillId="0" borderId="0" xfId="0" applyFont="1" applyFill="1" applyAlignment="1">
      <alignment horizontal="center"/>
    </xf>
    <xf numFmtId="0" fontId="12" fillId="0" borderId="0" xfId="0" applyFont="1" applyFill="1" applyAlignment="1">
      <alignment horizontal="center"/>
    </xf>
    <xf numFmtId="0" fontId="12" fillId="0" borderId="0" xfId="0" applyFont="1" applyAlignment="1" applyProtection="1">
      <alignment wrapText="1"/>
    </xf>
    <xf numFmtId="0" fontId="0" fillId="0" borderId="0" xfId="0" applyAlignment="1"/>
    <xf numFmtId="0" fontId="12" fillId="0" borderId="18" xfId="0" applyFont="1" applyBorder="1" applyAlignment="1" applyProtection="1">
      <alignment horizontal="center"/>
    </xf>
    <xf numFmtId="0" fontId="2" fillId="0" borderId="12" xfId="0" applyFont="1" applyBorder="1" applyAlignment="1" applyProtection="1">
      <alignment horizontal="center"/>
    </xf>
    <xf numFmtId="0" fontId="12" fillId="0" borderId="0" xfId="0"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xf>
    <xf numFmtId="0" fontId="12" fillId="0" borderId="0" xfId="0" applyFont="1" applyAlignment="1" applyProtection="1">
      <alignment horizontal="left"/>
    </xf>
    <xf numFmtId="0" fontId="14" fillId="0" borderId="25" xfId="0" applyFont="1" applyBorder="1" applyAlignment="1" applyProtection="1">
      <alignment horizontal="left"/>
      <protection locked="0"/>
    </xf>
    <xf numFmtId="0" fontId="16" fillId="0" borderId="0" xfId="0" applyFont="1" applyBorder="1" applyAlignment="1" applyProtection="1">
      <alignment horizontal="left"/>
    </xf>
    <xf numFmtId="0" fontId="14" fillId="0" borderId="0" xfId="0" applyFont="1" applyAlignment="1" applyProtection="1">
      <alignment horizontal="left"/>
    </xf>
    <xf numFmtId="0" fontId="12" fillId="0" borderId="2" xfId="0" applyFont="1" applyBorder="1" applyAlignment="1" applyProtection="1">
      <alignment horizontal="left" vertical="center" indent="2"/>
    </xf>
    <xf numFmtId="0" fontId="2" fillId="0" borderId="2" xfId="0" applyFont="1" applyBorder="1" applyAlignment="1" applyProtection="1">
      <alignment horizontal="left" vertical="center" indent="2"/>
    </xf>
    <xf numFmtId="0" fontId="12"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Border="1" applyAlignment="1" applyProtection="1"/>
    <xf numFmtId="0" fontId="12" fillId="0" borderId="33" xfId="0" applyFont="1" applyBorder="1" applyAlignment="1" applyProtection="1">
      <alignment horizontal="center" vertical="center"/>
    </xf>
    <xf numFmtId="0" fontId="2" fillId="0" borderId="24" xfId="0" applyFont="1" applyBorder="1" applyAlignment="1" applyProtection="1">
      <alignment horizontal="center" vertical="center"/>
    </xf>
    <xf numFmtId="0" fontId="14" fillId="0" borderId="0" xfId="0" applyFont="1" applyBorder="1" applyAlignment="1" applyProtection="1">
      <alignment horizontal="left" vertical="center" indent="1"/>
    </xf>
    <xf numFmtId="0" fontId="3" fillId="0" borderId="0" xfId="0" applyFont="1" applyAlignment="1"/>
    <xf numFmtId="0" fontId="3" fillId="0" borderId="28" xfId="0" applyFont="1" applyBorder="1" applyAlignment="1"/>
    <xf numFmtId="0" fontId="3" fillId="5" borderId="14" xfId="0" applyFont="1" applyFill="1" applyBorder="1" applyAlignment="1">
      <alignment vertical="center"/>
    </xf>
    <xf numFmtId="0" fontId="0" fillId="5" borderId="15" xfId="0" applyFill="1" applyBorder="1" applyAlignment="1"/>
    <xf numFmtId="0" fontId="0" fillId="5" borderId="16" xfId="0" applyFill="1" applyBorder="1" applyAlignment="1"/>
    <xf numFmtId="0" fontId="3" fillId="8" borderId="19" xfId="0" applyFont="1" applyFill="1" applyBorder="1" applyAlignment="1">
      <alignment horizontal="center" wrapText="1"/>
    </xf>
    <xf numFmtId="0" fontId="0" fillId="0" borderId="12" xfId="0" applyBorder="1" applyAlignment="1">
      <alignment horizontal="center" wrapText="1"/>
    </xf>
    <xf numFmtId="0" fontId="3" fillId="8" borderId="33" xfId="0" applyFont="1" applyFill="1" applyBorder="1" applyAlignment="1">
      <alignment horizontal="center" vertical="center"/>
    </xf>
    <xf numFmtId="0" fontId="0" fillId="0" borderId="24" xfId="0" applyBorder="1" applyAlignment="1">
      <alignment horizontal="center" vertical="center"/>
    </xf>
    <xf numFmtId="0" fontId="2" fillId="0" borderId="0" xfId="0" applyFont="1" applyBorder="1" applyAlignment="1">
      <alignment horizontal="left" wrapText="1"/>
    </xf>
    <xf numFmtId="0" fontId="0" fillId="0" borderId="0" xfId="0" applyBorder="1" applyAlignment="1">
      <alignment horizontal="left" wrapText="1"/>
    </xf>
    <xf numFmtId="0" fontId="2" fillId="0" borderId="0" xfId="0" applyFont="1" applyAlignment="1">
      <alignment horizontal="left" vertical="center" wrapText="1"/>
    </xf>
    <xf numFmtId="49" fontId="2" fillId="0" borderId="6" xfId="0" applyNumberFormat="1" applyFont="1" applyBorder="1" applyAlignment="1" applyProtection="1">
      <alignment horizontal="left" vertical="top" wrapText="1"/>
      <protection locked="0"/>
    </xf>
    <xf numFmtId="0" fontId="0" fillId="0" borderId="6" xfId="0" applyBorder="1" applyAlignment="1"/>
    <xf numFmtId="0" fontId="0" fillId="10" borderId="21" xfId="0" applyFill="1" applyBorder="1" applyAlignment="1" applyProtection="1">
      <alignment shrinkToFit="1"/>
      <protection locked="0"/>
    </xf>
    <xf numFmtId="0" fontId="0" fillId="10" borderId="21" xfId="0" applyFill="1" applyBorder="1" applyAlignment="1">
      <alignment shrinkToFit="1"/>
    </xf>
    <xf numFmtId="0" fontId="9" fillId="0" borderId="0" xfId="0" applyFont="1" applyAlignment="1">
      <alignment horizontal="left" wrapText="1"/>
    </xf>
    <xf numFmtId="0" fontId="0" fillId="0" borderId="0" xfId="0" applyAlignment="1">
      <alignment wrapText="1"/>
    </xf>
    <xf numFmtId="0" fontId="22" fillId="0" borderId="4" xfId="0" applyFont="1" applyBorder="1" applyAlignment="1">
      <alignment vertical="top" wrapText="1"/>
    </xf>
    <xf numFmtId="0" fontId="22" fillId="0" borderId="0" xfId="0" applyFont="1" applyAlignment="1"/>
    <xf numFmtId="0" fontId="0" fillId="0" borderId="6"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4" xfId="0" applyBorder="1" applyAlignment="1"/>
    <xf numFmtId="0" fontId="0" fillId="10" borderId="4" xfId="0" applyFill="1" applyBorder="1" applyAlignment="1" applyProtection="1">
      <alignment shrinkToFit="1"/>
      <protection locked="0"/>
    </xf>
    <xf numFmtId="0" fontId="0" fillId="10" borderId="4" xfId="0" applyFill="1" applyBorder="1" applyAlignment="1">
      <alignment shrinkToFit="1"/>
    </xf>
    <xf numFmtId="0" fontId="0" fillId="10" borderId="9" xfId="0" applyFill="1" applyBorder="1" applyAlignment="1">
      <alignment shrinkToFit="1"/>
    </xf>
    <xf numFmtId="49" fontId="12" fillId="0" borderId="0" xfId="0" applyNumberFormat="1" applyFont="1" applyAlignment="1">
      <alignment horizontal="left" wrapText="1"/>
    </xf>
    <xf numFmtId="0" fontId="3" fillId="10" borderId="4" xfId="0" applyFont="1" applyFill="1" applyBorder="1" applyAlignment="1" applyProtection="1">
      <alignment shrinkToFit="1"/>
      <protection locked="0"/>
    </xf>
    <xf numFmtId="0" fontId="3" fillId="10" borderId="21" xfId="0" applyFont="1" applyFill="1" applyBorder="1" applyAlignment="1" applyProtection="1">
      <alignment shrinkToFit="1"/>
      <protection locked="0"/>
    </xf>
    <xf numFmtId="0" fontId="2" fillId="0" borderId="0" xfId="0" applyFont="1" applyAlignment="1">
      <alignment vertical="top" wrapText="1"/>
    </xf>
    <xf numFmtId="0" fontId="5" fillId="0" borderId="0" xfId="0" applyFont="1" applyAlignment="1">
      <alignment vertical="top" wrapText="1"/>
    </xf>
    <xf numFmtId="0" fontId="0" fillId="0" borderId="9" xfId="0" applyBorder="1" applyAlignment="1"/>
    <xf numFmtId="0" fontId="5" fillId="0" borderId="0" xfId="0" applyFont="1" applyBorder="1" applyAlignment="1">
      <alignment horizontal="left" wrapText="1"/>
    </xf>
    <xf numFmtId="0" fontId="22" fillId="0" borderId="6" xfId="0" applyFont="1" applyBorder="1" applyAlignment="1">
      <alignment vertical="top" wrapText="1"/>
    </xf>
    <xf numFmtId="0" fontId="22" fillId="0" borderId="0" xfId="0" applyFont="1" applyBorder="1" applyAlignment="1">
      <alignment vertical="top" wrapText="1"/>
    </xf>
    <xf numFmtId="0" fontId="22" fillId="0" borderId="6" xfId="0" applyFont="1" applyBorder="1" applyAlignment="1">
      <alignment wrapText="1"/>
    </xf>
    <xf numFmtId="0" fontId="0" fillId="0" borderId="0" xfId="0" applyAlignment="1">
      <alignment vertical="top" wrapText="1"/>
    </xf>
    <xf numFmtId="0" fontId="2" fillId="0" borderId="6" xfId="0" applyFont="1" applyBorder="1" applyAlignment="1">
      <alignment vertical="top" wrapText="1"/>
    </xf>
    <xf numFmtId="0" fontId="0" fillId="0" borderId="6" xfId="0" applyBorder="1" applyAlignment="1">
      <alignment vertical="top" wrapText="1"/>
    </xf>
    <xf numFmtId="0" fontId="0" fillId="0" borderId="21" xfId="0" applyBorder="1" applyAlignment="1">
      <alignment vertical="top" wrapText="1"/>
    </xf>
    <xf numFmtId="0" fontId="3" fillId="0" borderId="0" xfId="0" applyFont="1" applyAlignment="1">
      <alignment wrapText="1"/>
    </xf>
    <xf numFmtId="0" fontId="2" fillId="0" borderId="4" xfId="0" applyFont="1" applyBorder="1" applyAlignment="1">
      <alignment vertical="top" wrapText="1"/>
    </xf>
    <xf numFmtId="0" fontId="0" fillId="0" borderId="4" xfId="0" applyBorder="1" applyAlignment="1">
      <alignment vertical="top" wrapText="1"/>
    </xf>
    <xf numFmtId="0" fontId="2" fillId="0" borderId="6" xfId="0" applyFont="1" applyBorder="1" applyAlignment="1">
      <alignment wrapText="1"/>
    </xf>
    <xf numFmtId="0" fontId="3" fillId="0" borderId="21" xfId="0" applyFont="1" applyBorder="1" applyAlignment="1" applyProtection="1">
      <alignment vertical="top" wrapText="1"/>
      <protection locked="0"/>
    </xf>
    <xf numFmtId="0" fontId="2" fillId="0" borderId="0" xfId="2" applyFont="1" applyAlignment="1">
      <alignment vertical="top" wrapText="1"/>
    </xf>
    <xf numFmtId="0" fontId="2" fillId="0" borderId="0" xfId="2" applyFont="1" applyAlignment="1">
      <alignment wrapText="1"/>
    </xf>
    <xf numFmtId="49" fontId="0" fillId="0" borderId="0" xfId="0" applyNumberFormat="1" applyAlignment="1">
      <alignment horizontal="left" wrapText="1"/>
    </xf>
    <xf numFmtId="0" fontId="22" fillId="0" borderId="21" xfId="0" applyFont="1" applyBorder="1" applyAlignment="1">
      <alignment wrapText="1"/>
    </xf>
    <xf numFmtId="0" fontId="3" fillId="10" borderId="0" xfId="0" applyFont="1" applyFill="1" applyBorder="1" applyAlignment="1" applyProtection="1">
      <alignment shrinkToFit="1"/>
      <protection locked="0"/>
    </xf>
    <xf numFmtId="0" fontId="3" fillId="0" borderId="0" xfId="0" applyFont="1" applyBorder="1" applyAlignment="1" applyProtection="1">
      <alignment wrapText="1"/>
      <protection locked="0"/>
    </xf>
    <xf numFmtId="0" fontId="0" fillId="0" borderId="0" xfId="0" applyAlignment="1" applyProtection="1">
      <alignment wrapText="1"/>
      <protection locked="0"/>
    </xf>
    <xf numFmtId="0" fontId="0" fillId="0" borderId="21" xfId="0" applyBorder="1" applyAlignment="1">
      <alignment shrinkToFit="1"/>
    </xf>
    <xf numFmtId="0" fontId="3" fillId="0" borderId="6" xfId="0" applyFont="1" applyBorder="1" applyAlignment="1">
      <alignment vertical="top" wrapText="1"/>
    </xf>
    <xf numFmtId="0" fontId="3" fillId="0" borderId="21" xfId="0" applyFont="1" applyBorder="1" applyAlignment="1">
      <alignment vertical="top" wrapText="1"/>
    </xf>
    <xf numFmtId="0" fontId="23" fillId="0" borderId="0" xfId="0" applyFont="1" applyAlignment="1">
      <alignment wrapText="1"/>
    </xf>
    <xf numFmtId="0" fontId="0" fillId="10" borderId="9" xfId="0" applyFill="1" applyBorder="1" applyAlignment="1" applyProtection="1">
      <alignment shrinkToFit="1"/>
      <protection locked="0"/>
    </xf>
    <xf numFmtId="49" fontId="12"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vertical="top"/>
    </xf>
    <xf numFmtId="0" fontId="0" fillId="10" borderId="0" xfId="0" applyFill="1" applyBorder="1" applyAlignment="1">
      <alignment shrinkToFit="1"/>
    </xf>
    <xf numFmtId="0" fontId="0" fillId="0" borderId="0" xfId="0" applyAlignment="1" applyProtection="1">
      <alignment shrinkToFit="1"/>
      <protection locked="0"/>
    </xf>
    <xf numFmtId="0" fontId="3" fillId="8" borderId="19" xfId="0" applyFont="1" applyFill="1"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2" fillId="10" borderId="0" xfId="0" applyFont="1" applyFill="1" applyBorder="1" applyAlignment="1" applyProtection="1">
      <alignment shrinkToFit="1"/>
      <protection locked="0"/>
    </xf>
  </cellXfs>
  <cellStyles count="3">
    <cellStyle name="Komma" xfId="1" builtinId="3"/>
    <cellStyle name="Standard" xfId="0" builtinId="0"/>
    <cellStyle name="Standard 2" xfId="2" xr:uid="{00000000-0005-0000-0000-000002000000}"/>
  </cellStyles>
  <dxfs count="4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C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5</xdr:row>
      <xdr:rowOff>123825</xdr:rowOff>
    </xdr:to>
    <xdr:pic>
      <xdr:nvPicPr>
        <xdr:cNvPr id="2" name="Picture 1" descr="sff_sw-pos_gerastert_3s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130969</xdr:colOff>
      <xdr:row>37</xdr:row>
      <xdr:rowOff>59531</xdr:rowOff>
    </xdr:from>
    <xdr:ext cx="2143125" cy="371475"/>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321844" y="8953500"/>
              <a:ext cx="214312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de-CH" sz="1200" i="1">
                          <a:latin typeface="Cambria Math" panose="02040503050406030204" pitchFamily="18" charset="0"/>
                        </a:rPr>
                      </m:ctrlPr>
                    </m:fPr>
                    <m:num>
                      <m:r>
                        <a:rPr lang="de-CH" sz="1200" b="0" i="1">
                          <a:latin typeface="Cambria Math"/>
                        </a:rPr>
                        <m:t>𝑝𝑜𝑖𝑛𝑡𝑠</m:t>
                      </m:r>
                      <m:r>
                        <a:rPr lang="de-CH" sz="1200" b="0" i="1">
                          <a:latin typeface="Cambria Math"/>
                        </a:rPr>
                        <m:t> </m:t>
                      </m:r>
                      <m:r>
                        <a:rPr lang="de-CH" sz="1200" b="0" i="1">
                          <a:latin typeface="Cambria Math"/>
                        </a:rPr>
                        <m:t>𝑜𝑏𝑡𝑒𝑛𝑢𝑠</m:t>
                      </m:r>
                      <m:r>
                        <a:rPr lang="de-CH" sz="1200" b="0" i="1">
                          <a:latin typeface="Cambria Math"/>
                        </a:rPr>
                        <m:t>  ∗5</m:t>
                      </m:r>
                    </m:num>
                    <m:den>
                      <m:r>
                        <a:rPr lang="de-CH" sz="1200" b="0" i="1">
                          <a:latin typeface="Cambria Math"/>
                        </a:rPr>
                        <m:t>𝑝𝑜𝑖𝑛𝑡𝑠</m:t>
                      </m:r>
                      <m:r>
                        <a:rPr lang="de-CH" sz="1200" b="0" i="1">
                          <a:latin typeface="Cambria Math"/>
                        </a:rPr>
                        <m:t> </m:t>
                      </m:r>
                      <m:r>
                        <a:rPr lang="de-CH" sz="1200" b="0" i="1">
                          <a:latin typeface="Cambria Math"/>
                        </a:rPr>
                        <m:t>𝑚𝑎𝑥𝑖𝑚𝑢𝑚</m:t>
                      </m:r>
                    </m:den>
                  </m:f>
                </m:oMath>
              </a14:m>
              <a:r>
                <a:rPr lang="de-CH" sz="1200"/>
                <a:t>  + 1 = note</a:t>
              </a:r>
            </a:p>
          </xdr:txBody>
        </xdr:sp>
      </mc:Choice>
      <mc:Fallback xmlns="">
        <xdr:sp macro="" textlink="">
          <xdr:nvSpPr>
            <xdr:cNvPr id="4" name="Textfeld 3"/>
            <xdr:cNvSpPr txBox="1"/>
          </xdr:nvSpPr>
          <xdr:spPr>
            <a:xfrm>
              <a:off x="3321844" y="8953500"/>
              <a:ext cx="214312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200" i="0">
                  <a:latin typeface="Cambria Math" panose="02040503050406030204" pitchFamily="18" charset="0"/>
                </a:rPr>
                <a:t>(</a:t>
              </a:r>
              <a:r>
                <a:rPr lang="de-CH" sz="1200" b="0" i="0">
                  <a:latin typeface="Cambria Math"/>
                </a:rPr>
                <a:t>𝑝𝑜𝑖𝑛𝑡𝑠 𝑜𝑏𝑡𝑒𝑛𝑢𝑠  ∗5</a:t>
              </a:r>
              <a:r>
                <a:rPr lang="de-CH" sz="1200" b="0" i="0">
                  <a:latin typeface="Cambria Math" panose="02040503050406030204" pitchFamily="18" charset="0"/>
                </a:rPr>
                <a:t>)/(</a:t>
              </a:r>
              <a:r>
                <a:rPr lang="de-CH" sz="1200" b="0" i="0">
                  <a:latin typeface="Cambria Math"/>
                </a:rPr>
                <a:t>𝑝𝑜𝑖𝑛𝑡𝑠 𝑚𝑎𝑥𝑖𝑚𝑢𝑚</a:t>
              </a:r>
              <a:r>
                <a:rPr lang="de-CH" sz="1200" b="0" i="0">
                  <a:latin typeface="Cambria Math" panose="02040503050406030204" pitchFamily="18" charset="0"/>
                </a:rPr>
                <a:t>)</a:t>
              </a:r>
              <a:r>
                <a:rPr lang="de-CH" sz="1200"/>
                <a:t>  + 1 = note</a:t>
              </a:r>
            </a:p>
          </xdr:txBody>
        </xdr:sp>
      </mc:Fallback>
    </mc:AlternateContent>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comments" Target="../comments13.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3:H39"/>
  <sheetViews>
    <sheetView tabSelected="1" view="pageLayout" zoomScale="80" zoomScaleNormal="100" zoomScalePageLayoutView="80" workbookViewId="0">
      <selection activeCell="D12" sqref="D12"/>
    </sheetView>
  </sheetViews>
  <sheetFormatPr baseColWidth="10" defaultColWidth="11.44140625" defaultRowHeight="13.2" x14ac:dyDescent="0.25"/>
  <cols>
    <col min="1" max="16384" width="11.44140625" style="182"/>
  </cols>
  <sheetData>
    <row r="3" spans="1:8" x14ac:dyDescent="0.25">
      <c r="E3" s="182" t="s">
        <v>576</v>
      </c>
    </row>
    <row r="4" spans="1:8" x14ac:dyDescent="0.25">
      <c r="E4" s="170" t="s">
        <v>600</v>
      </c>
    </row>
    <row r="7" spans="1:8" ht="4.5" customHeight="1" x14ac:dyDescent="0.25"/>
    <row r="8" spans="1:8" ht="19.5" customHeight="1" x14ac:dyDescent="0.4">
      <c r="A8" s="344" t="s">
        <v>243</v>
      </c>
      <c r="B8" s="345"/>
      <c r="C8" s="345"/>
      <c r="D8" s="345"/>
      <c r="E8" s="345"/>
      <c r="F8" s="345"/>
      <c r="G8" s="345"/>
    </row>
    <row r="9" spans="1:8" ht="30" x14ac:dyDescent="0.5">
      <c r="A9" s="132" t="s">
        <v>244</v>
      </c>
      <c r="B9" s="308"/>
      <c r="C9" s="308"/>
      <c r="D9" s="308"/>
      <c r="E9" s="308"/>
      <c r="F9" s="308"/>
      <c r="G9" s="308"/>
    </row>
    <row r="10" spans="1:8" ht="30" x14ac:dyDescent="0.5">
      <c r="A10" s="132" t="s">
        <v>245</v>
      </c>
      <c r="B10" s="308"/>
      <c r="C10" s="308"/>
      <c r="D10" s="308"/>
      <c r="E10" s="308"/>
      <c r="F10" s="308"/>
      <c r="G10" s="308"/>
      <c r="H10" s="183"/>
    </row>
    <row r="12" spans="1:8" x14ac:dyDescent="0.25">
      <c r="A12" s="316" t="s">
        <v>566</v>
      </c>
      <c r="D12" s="185"/>
      <c r="E12" s="185"/>
      <c r="F12" s="185"/>
      <c r="G12" s="185"/>
    </row>
    <row r="13" spans="1:8" ht="13.2" customHeight="1" x14ac:dyDescent="0.25">
      <c r="A13" s="335"/>
      <c r="D13" s="99"/>
      <c r="E13" s="99"/>
      <c r="F13" s="99"/>
      <c r="G13" s="99"/>
    </row>
    <row r="14" spans="1:8" x14ac:dyDescent="0.25">
      <c r="A14" s="314" t="s">
        <v>567</v>
      </c>
      <c r="B14" s="9"/>
      <c r="C14" s="9"/>
      <c r="D14" s="186"/>
      <c r="E14" s="185"/>
      <c r="F14" s="185"/>
      <c r="G14" s="185"/>
    </row>
    <row r="15" spans="1:8" x14ac:dyDescent="0.25">
      <c r="A15" s="16"/>
      <c r="B15" s="9"/>
      <c r="C15" s="9"/>
      <c r="D15" s="95"/>
      <c r="E15" s="95"/>
      <c r="F15" s="95"/>
      <c r="G15" s="95"/>
    </row>
    <row r="16" spans="1:8" x14ac:dyDescent="0.25">
      <c r="A16" s="314" t="s">
        <v>246</v>
      </c>
      <c r="B16" s="9"/>
      <c r="C16" s="9"/>
      <c r="D16" s="95"/>
      <c r="E16" s="95"/>
      <c r="F16" s="95"/>
      <c r="G16" s="95"/>
    </row>
    <row r="17" spans="1:7" x14ac:dyDescent="0.25">
      <c r="A17" s="17"/>
      <c r="B17" s="9"/>
      <c r="C17" s="9"/>
      <c r="D17" s="214"/>
      <c r="E17" s="214"/>
      <c r="F17" s="214"/>
      <c r="G17" s="214"/>
    </row>
    <row r="18" spans="1:7" s="1" customFormat="1" x14ac:dyDescent="0.25">
      <c r="A18" s="314" t="s">
        <v>247</v>
      </c>
      <c r="B18" s="14"/>
      <c r="C18" s="14"/>
      <c r="D18" s="187"/>
      <c r="E18" s="187"/>
      <c r="F18" s="187"/>
      <c r="G18" s="187"/>
    </row>
    <row r="19" spans="1:7" x14ac:dyDescent="0.25">
      <c r="A19" s="315"/>
      <c r="B19" s="9"/>
      <c r="C19" s="9"/>
      <c r="D19" s="99"/>
      <c r="E19" s="99"/>
      <c r="F19" s="99"/>
      <c r="G19" s="99"/>
    </row>
    <row r="20" spans="1:7" x14ac:dyDescent="0.25">
      <c r="A20" s="314" t="s">
        <v>248</v>
      </c>
      <c r="B20" s="9"/>
      <c r="C20" s="9"/>
      <c r="D20" s="188"/>
      <c r="E20" s="185"/>
      <c r="F20" s="185"/>
      <c r="G20" s="185"/>
    </row>
    <row r="21" spans="1:7" ht="6" customHeight="1" x14ac:dyDescent="0.25">
      <c r="A21" s="16"/>
      <c r="B21" s="9"/>
      <c r="C21" s="9"/>
      <c r="D21" s="9"/>
      <c r="E21" s="9"/>
      <c r="F21" s="9"/>
      <c r="G21" s="9"/>
    </row>
    <row r="22" spans="1:7" ht="12.75" customHeight="1" x14ac:dyDescent="0.25">
      <c r="A22" s="349" t="s">
        <v>573</v>
      </c>
      <c r="B22" s="349"/>
      <c r="C22" s="349"/>
      <c r="D22" s="349"/>
      <c r="E22" s="349"/>
      <c r="F22" s="349"/>
      <c r="G22" s="349"/>
    </row>
    <row r="23" spans="1:7" s="184" customFormat="1" ht="53.25" customHeight="1" x14ac:dyDescent="0.25">
      <c r="A23" s="346" t="s">
        <v>562</v>
      </c>
      <c r="B23" s="347"/>
      <c r="C23" s="347"/>
      <c r="D23" s="347"/>
      <c r="E23" s="347"/>
      <c r="F23" s="347"/>
      <c r="G23" s="347"/>
    </row>
    <row r="24" spans="1:7" s="184" customFormat="1" ht="5.85" customHeight="1" x14ac:dyDescent="0.25">
      <c r="A24" s="190"/>
      <c r="B24" s="191"/>
      <c r="C24" s="191"/>
      <c r="D24" s="191"/>
      <c r="E24" s="191"/>
      <c r="F24" s="191"/>
      <c r="G24" s="191"/>
    </row>
    <row r="25" spans="1:7" ht="26.25" customHeight="1" x14ac:dyDescent="0.25">
      <c r="A25" s="348" t="s">
        <v>249</v>
      </c>
      <c r="B25" s="348"/>
      <c r="C25" s="348"/>
      <c r="D25" s="348"/>
      <c r="E25" s="348"/>
      <c r="F25" s="348"/>
      <c r="G25" s="348"/>
    </row>
    <row r="26" spans="1:7" ht="5.85" customHeight="1" x14ac:dyDescent="0.25">
      <c r="A26" s="180"/>
      <c r="B26" s="173"/>
      <c r="C26" s="173"/>
      <c r="D26" s="173"/>
      <c r="E26" s="173"/>
      <c r="F26" s="173"/>
      <c r="G26" s="173"/>
    </row>
    <row r="27" spans="1:7" ht="74.25" customHeight="1" x14ac:dyDescent="0.25">
      <c r="A27" s="348" t="s">
        <v>409</v>
      </c>
      <c r="B27" s="348"/>
      <c r="C27" s="348"/>
      <c r="D27" s="348"/>
      <c r="E27" s="348"/>
      <c r="F27" s="348"/>
      <c r="G27" s="348"/>
    </row>
    <row r="28" spans="1:7" ht="5.85" customHeight="1" x14ac:dyDescent="0.25">
      <c r="A28" s="180"/>
      <c r="B28" s="180"/>
      <c r="C28" s="180"/>
      <c r="D28" s="180"/>
      <c r="E28" s="180"/>
      <c r="F28" s="180"/>
      <c r="G28" s="180"/>
    </row>
    <row r="29" spans="1:7" ht="24" customHeight="1" x14ac:dyDescent="0.25">
      <c r="A29" s="348" t="s">
        <v>250</v>
      </c>
      <c r="B29" s="350"/>
      <c r="C29" s="350"/>
      <c r="D29" s="350"/>
      <c r="E29" s="350"/>
      <c r="F29" s="350"/>
      <c r="G29" s="350"/>
    </row>
    <row r="30" spans="1:7" ht="5.85" customHeight="1" x14ac:dyDescent="0.25">
      <c r="A30" s="180"/>
      <c r="B30" s="173"/>
      <c r="C30" s="173"/>
      <c r="D30" s="173"/>
      <c r="E30" s="173"/>
      <c r="F30" s="173"/>
      <c r="G30" s="173"/>
    </row>
    <row r="31" spans="1:7" ht="68.25" customHeight="1" x14ac:dyDescent="0.25">
      <c r="A31" s="348" t="s">
        <v>251</v>
      </c>
      <c r="B31" s="348"/>
      <c r="C31" s="348"/>
      <c r="D31" s="348"/>
      <c r="E31" s="348"/>
      <c r="F31" s="348"/>
      <c r="G31" s="348"/>
    </row>
    <row r="32" spans="1:7" ht="5.85" customHeight="1" x14ac:dyDescent="0.25">
      <c r="A32" s="180"/>
      <c r="B32" s="173"/>
      <c r="C32" s="173"/>
      <c r="D32" s="173"/>
      <c r="E32" s="173"/>
      <c r="F32" s="173"/>
      <c r="G32" s="173"/>
    </row>
    <row r="33" spans="1:7" ht="12.75" customHeight="1" x14ac:dyDescent="0.25">
      <c r="A33" s="351" t="s">
        <v>252</v>
      </c>
      <c r="B33" s="351"/>
      <c r="C33" s="351"/>
      <c r="D33" s="351"/>
      <c r="E33" s="351"/>
      <c r="F33" s="351"/>
      <c r="G33" s="351"/>
    </row>
    <row r="34" spans="1:7" x14ac:dyDescent="0.25">
      <c r="A34" s="174" t="s">
        <v>253</v>
      </c>
      <c r="B34" s="174"/>
      <c r="C34" s="174" t="s">
        <v>254</v>
      </c>
      <c r="D34" s="303"/>
      <c r="E34" s="174" t="s">
        <v>255</v>
      </c>
      <c r="F34" s="305"/>
      <c r="G34" s="305"/>
    </row>
    <row r="35" spans="1:7" x14ac:dyDescent="0.25">
      <c r="A35" s="174" t="s">
        <v>256</v>
      </c>
      <c r="B35" s="174"/>
      <c r="C35" s="174" t="s">
        <v>257</v>
      </c>
      <c r="D35" s="303"/>
      <c r="E35" s="174" t="s">
        <v>258</v>
      </c>
      <c r="F35" s="305"/>
      <c r="G35" s="305"/>
    </row>
    <row r="36" spans="1:7" ht="5.85" customHeight="1" x14ac:dyDescent="0.25">
      <c r="A36" s="180"/>
      <c r="B36" s="173"/>
      <c r="C36" s="173"/>
      <c r="D36" s="173"/>
      <c r="E36" s="173"/>
      <c r="F36" s="173"/>
      <c r="G36" s="173"/>
    </row>
    <row r="37" spans="1:7" ht="51.75" customHeight="1" x14ac:dyDescent="0.25">
      <c r="A37" s="348" t="s">
        <v>259</v>
      </c>
      <c r="B37" s="348"/>
      <c r="C37" s="348"/>
      <c r="D37" s="348"/>
      <c r="E37" s="348"/>
      <c r="F37" s="348"/>
      <c r="G37" s="348"/>
    </row>
    <row r="38" spans="1:7" ht="12.75" customHeight="1" x14ac:dyDescent="0.25">
      <c r="A38" s="181"/>
      <c r="B38" s="181"/>
    </row>
    <row r="39" spans="1:7" x14ac:dyDescent="0.25">
      <c r="A39" s="170" t="s">
        <v>260</v>
      </c>
    </row>
  </sheetData>
  <sheetProtection sheet="1" objects="1" scenarios="1"/>
  <mergeCells count="9">
    <mergeCell ref="A8:G8"/>
    <mergeCell ref="A23:G23"/>
    <mergeCell ref="A37:G37"/>
    <mergeCell ref="A22:G22"/>
    <mergeCell ref="A25:G25"/>
    <mergeCell ref="A27:G27"/>
    <mergeCell ref="A29:G29"/>
    <mergeCell ref="A31:G31"/>
    <mergeCell ref="A33:G33"/>
  </mergeCells>
  <pageMargins left="0.78740157499999996" right="0.78740157499999996" top="0.984251969" bottom="0.984251969" header="0.4921259845" footer="0.4921259845"/>
  <pageSetup paperSize="9" orientation="portrait" r:id="rId1"/>
  <headerFooter alignWithMargins="0">
    <oddFooter>&amp;Cpage 1</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1:M28"/>
  <sheetViews>
    <sheetView view="pageLayout" zoomScaleNormal="100" workbookViewId="0">
      <selection activeCell="D3" sqref="D3"/>
    </sheetView>
  </sheetViews>
  <sheetFormatPr baseColWidth="10" defaultColWidth="11.44140625" defaultRowHeight="19.95" customHeight="1" x14ac:dyDescent="0.25"/>
  <cols>
    <col min="1" max="1" width="6.33203125" style="6" customWidth="1"/>
    <col min="2" max="4" width="11.44140625" style="298"/>
    <col min="5" max="5" width="14.44140625" style="298" customWidth="1"/>
    <col min="6" max="9" width="5.44140625" style="298" customWidth="1"/>
    <col min="10" max="10" width="5.44140625" style="298" hidden="1" customWidth="1"/>
    <col min="11" max="11" width="5.44140625" style="298" customWidth="1"/>
    <col min="12" max="12" width="8.33203125" style="298" customWidth="1"/>
    <col min="13" max="13" width="53.6640625" style="298" customWidth="1"/>
    <col min="14" max="16384" width="11.44140625" style="298"/>
  </cols>
  <sheetData>
    <row r="1" spans="1:13" ht="13.2" customHeight="1" x14ac:dyDescent="0.25">
      <c r="A1" s="316" t="s">
        <v>299</v>
      </c>
      <c r="B1" s="5"/>
      <c r="C1" s="308"/>
      <c r="D1" s="308"/>
      <c r="E1" s="308"/>
      <c r="F1" s="308"/>
      <c r="G1" s="308"/>
      <c r="H1" s="308"/>
      <c r="I1" s="308"/>
      <c r="J1" s="308"/>
      <c r="K1" s="308"/>
    </row>
    <row r="2" spans="1:13" ht="13.2" customHeight="1" x14ac:dyDescent="0.25">
      <c r="A2" s="5"/>
      <c r="B2" s="5"/>
      <c r="C2" s="308"/>
      <c r="D2" s="308"/>
      <c r="E2" s="308"/>
      <c r="F2" s="308"/>
      <c r="G2" s="308"/>
      <c r="H2" s="308"/>
      <c r="I2" s="308"/>
      <c r="J2" s="308"/>
      <c r="K2" s="308"/>
    </row>
    <row r="3" spans="1:13" ht="13.2" customHeight="1" x14ac:dyDescent="0.25">
      <c r="A3" s="1" t="s">
        <v>300</v>
      </c>
      <c r="B3" s="308"/>
      <c r="C3" s="308"/>
      <c r="D3" s="308">
        <v>0</v>
      </c>
      <c r="E3" s="308"/>
      <c r="F3" s="308"/>
      <c r="G3" s="308"/>
      <c r="H3" s="308"/>
      <c r="I3" s="308"/>
      <c r="J3" s="308"/>
      <c r="K3" s="308"/>
    </row>
    <row r="4" spans="1:13" ht="13.2" customHeight="1" x14ac:dyDescent="0.25">
      <c r="A4" s="16" t="s">
        <v>301</v>
      </c>
      <c r="B4" s="308"/>
      <c r="C4" s="308"/>
      <c r="D4" s="308">
        <v>0</v>
      </c>
      <c r="E4" s="308"/>
      <c r="F4" s="308"/>
      <c r="G4" s="308"/>
      <c r="H4" s="308"/>
      <c r="I4" s="308"/>
      <c r="J4" s="308"/>
      <c r="K4" s="308"/>
    </row>
    <row r="5" spans="1:13" ht="13.2" customHeight="1" x14ac:dyDescent="0.25">
      <c r="A5" s="5"/>
      <c r="B5" s="1"/>
      <c r="C5" s="1"/>
      <c r="D5" s="1"/>
      <c r="E5" s="1"/>
      <c r="F5" s="1"/>
      <c r="G5" s="308"/>
      <c r="H5" s="308"/>
      <c r="I5" s="308"/>
      <c r="J5" s="308"/>
      <c r="K5" s="308"/>
    </row>
    <row r="6" spans="1:13" ht="13.2" customHeight="1" x14ac:dyDescent="0.25">
      <c r="A6" s="7">
        <v>1</v>
      </c>
      <c r="B6" s="8" t="s">
        <v>381</v>
      </c>
      <c r="C6" s="8"/>
      <c r="D6" s="8"/>
      <c r="E6" s="4"/>
      <c r="F6" s="4"/>
      <c r="G6" s="4"/>
      <c r="H6" s="4"/>
      <c r="I6" s="4"/>
      <c r="J6" s="4"/>
      <c r="K6" s="4"/>
      <c r="L6" s="4"/>
      <c r="M6" s="4"/>
    </row>
    <row r="7" spans="1:13" s="9" customFormat="1" ht="21.75" customHeight="1" x14ac:dyDescent="0.25">
      <c r="A7" s="23"/>
      <c r="B7" s="463" t="s">
        <v>252</v>
      </c>
      <c r="C7" s="464"/>
      <c r="D7" s="464"/>
      <c r="E7" s="464"/>
      <c r="F7" s="464"/>
      <c r="G7" s="464"/>
      <c r="H7" s="464"/>
      <c r="I7" s="464"/>
      <c r="K7" s="155"/>
      <c r="L7" s="152"/>
    </row>
    <row r="8" spans="1:13" ht="13.2" customHeight="1" x14ac:dyDescent="0.25">
      <c r="B8" s="308"/>
      <c r="C8" s="308"/>
      <c r="D8" s="308"/>
      <c r="E8" s="308"/>
      <c r="F8" s="308"/>
      <c r="G8" s="308"/>
      <c r="H8" s="308"/>
      <c r="I8" s="308"/>
      <c r="J8" s="308"/>
      <c r="K8" s="308"/>
    </row>
    <row r="9" spans="1:13" ht="13.2" customHeight="1" x14ac:dyDescent="0.25">
      <c r="A9" s="5" t="s">
        <v>7</v>
      </c>
      <c r="B9" s="1" t="s">
        <v>382</v>
      </c>
      <c r="C9" s="308"/>
      <c r="D9" s="308"/>
      <c r="E9" s="308"/>
      <c r="F9" s="308"/>
      <c r="G9" s="308"/>
      <c r="H9" s="308"/>
      <c r="I9" s="308"/>
      <c r="J9" s="308"/>
      <c r="K9" s="1"/>
      <c r="L9" s="1" t="s">
        <v>405</v>
      </c>
      <c r="M9" s="308"/>
    </row>
    <row r="10" spans="1:13" ht="72.75" customHeight="1" x14ac:dyDescent="0.25">
      <c r="B10" s="470" t="s">
        <v>553</v>
      </c>
      <c r="C10" s="470"/>
      <c r="D10" s="470"/>
      <c r="E10" s="470"/>
      <c r="F10" s="470"/>
      <c r="G10" s="470"/>
      <c r="H10" s="470"/>
      <c r="I10" s="470"/>
      <c r="J10" s="470"/>
      <c r="K10" s="470"/>
      <c r="L10" s="308" t="s">
        <v>406</v>
      </c>
      <c r="M10" s="32" t="s">
        <v>407</v>
      </c>
    </row>
    <row r="11" spans="1:13" ht="19.5" customHeight="1" x14ac:dyDescent="0.25">
      <c r="B11" s="285" t="s">
        <v>403</v>
      </c>
      <c r="C11" s="218"/>
      <c r="D11" s="468"/>
      <c r="E11" s="469"/>
      <c r="F11" s="218"/>
      <c r="G11" s="218"/>
      <c r="H11" s="218"/>
      <c r="I11" s="297"/>
      <c r="J11" s="297"/>
      <c r="L11" s="95"/>
      <c r="M11" s="96"/>
    </row>
    <row r="12" spans="1:13" ht="7.5" customHeight="1" x14ac:dyDescent="0.25">
      <c r="J12" s="298">
        <v>0</v>
      </c>
      <c r="L12" s="87"/>
      <c r="M12" s="88"/>
    </row>
    <row r="13" spans="1:13" ht="19.95" customHeight="1" x14ac:dyDescent="0.25">
      <c r="A13" s="6" t="s">
        <v>8</v>
      </c>
      <c r="B13" s="33" t="s">
        <v>384</v>
      </c>
      <c r="C13" s="33"/>
      <c r="D13" s="33"/>
      <c r="E13" s="33"/>
      <c r="F13" s="156"/>
      <c r="G13" s="298" t="s">
        <v>6</v>
      </c>
      <c r="H13" s="157" t="str">
        <f>IF(F13="","",F13*3)</f>
        <v/>
      </c>
      <c r="J13" s="154">
        <v>1</v>
      </c>
      <c r="L13" s="228"/>
      <c r="M13" s="227"/>
    </row>
    <row r="14" spans="1:13" ht="19.95" customHeight="1" x14ac:dyDescent="0.25">
      <c r="A14" s="6" t="s">
        <v>9</v>
      </c>
      <c r="B14" s="33" t="s">
        <v>385</v>
      </c>
      <c r="C14" s="33"/>
      <c r="D14" s="33"/>
      <c r="E14" s="33"/>
      <c r="F14" s="156"/>
      <c r="G14" s="298" t="s">
        <v>170</v>
      </c>
      <c r="H14" s="157" t="str">
        <f>IF(F14="","",F14*1)</f>
        <v/>
      </c>
      <c r="J14" s="154">
        <v>2</v>
      </c>
      <c r="L14" s="228"/>
      <c r="M14" s="227"/>
    </row>
    <row r="15" spans="1:13" ht="19.95" customHeight="1" x14ac:dyDescent="0.25">
      <c r="A15" s="6" t="s">
        <v>10</v>
      </c>
      <c r="B15" s="33" t="s">
        <v>386</v>
      </c>
      <c r="C15" s="295"/>
      <c r="D15" s="468"/>
      <c r="E15" s="469"/>
      <c r="F15" s="156"/>
      <c r="G15" s="298" t="s">
        <v>6</v>
      </c>
      <c r="H15" s="157" t="str">
        <f>IF(F15="","",F15*3)</f>
        <v/>
      </c>
      <c r="J15" s="154">
        <v>3</v>
      </c>
      <c r="L15" s="228"/>
      <c r="M15" s="227"/>
    </row>
    <row r="16" spans="1:13" ht="19.95" customHeight="1" x14ac:dyDescent="0.25">
      <c r="A16" s="6" t="s">
        <v>11</v>
      </c>
      <c r="B16" s="33" t="s">
        <v>387</v>
      </c>
      <c r="C16" s="33"/>
      <c r="D16" s="33"/>
      <c r="E16" s="33"/>
      <c r="F16" s="156"/>
      <c r="G16" s="298" t="s">
        <v>170</v>
      </c>
      <c r="H16" s="157" t="str">
        <f>IF(F16="","",F16*1)</f>
        <v/>
      </c>
      <c r="J16" s="154">
        <v>4</v>
      </c>
      <c r="L16" s="228"/>
      <c r="M16" s="227"/>
    </row>
    <row r="17" spans="1:13" ht="19.95" customHeight="1" x14ac:dyDescent="0.25">
      <c r="A17" s="6" t="s">
        <v>24</v>
      </c>
      <c r="B17" s="33" t="s">
        <v>388</v>
      </c>
      <c r="C17" s="33"/>
      <c r="D17" s="33"/>
      <c r="E17" s="33"/>
      <c r="F17" s="156"/>
      <c r="G17" s="15" t="s">
        <v>212</v>
      </c>
      <c r="J17" s="154">
        <v>5</v>
      </c>
      <c r="L17" s="228"/>
      <c r="M17" s="227"/>
    </row>
    <row r="18" spans="1:13" ht="19.95" customHeight="1" x14ac:dyDescent="0.25">
      <c r="A18" s="6" t="s">
        <v>31</v>
      </c>
      <c r="B18" s="33" t="s">
        <v>389</v>
      </c>
      <c r="C18" s="33"/>
      <c r="D18" s="33"/>
      <c r="E18" s="33"/>
      <c r="F18" s="156"/>
      <c r="G18" s="15" t="s">
        <v>242</v>
      </c>
      <c r="J18" s="85"/>
      <c r="L18" s="228"/>
      <c r="M18" s="227"/>
    </row>
    <row r="19" spans="1:13" ht="19.95" customHeight="1" x14ac:dyDescent="0.25">
      <c r="E19" s="308" t="s">
        <v>364</v>
      </c>
      <c r="H19" s="158" t="str">
        <f>IF(H13="","",SUM(H13:H16))</f>
        <v/>
      </c>
      <c r="J19" s="85"/>
      <c r="L19" s="228"/>
      <c r="M19" s="227"/>
    </row>
    <row r="20" spans="1:13" ht="19.95" customHeight="1" x14ac:dyDescent="0.25">
      <c r="E20" s="10" t="s">
        <v>390</v>
      </c>
      <c r="H20" s="157" t="str">
        <f>IF(A24="x",0,IF(A25="x",2,IF(A26="x",3,IF(A27="x",4,""))))</f>
        <v/>
      </c>
      <c r="J20" s="85"/>
      <c r="L20" s="228"/>
      <c r="M20" s="227"/>
    </row>
    <row r="21" spans="1:13" ht="19.95" customHeight="1" x14ac:dyDescent="0.25">
      <c r="E21" s="18" t="s">
        <v>391</v>
      </c>
      <c r="G21" s="1" t="s">
        <v>401</v>
      </c>
      <c r="H21" s="89"/>
      <c r="I21" s="193" t="str">
        <f>IF(H20="","",H19-H20)</f>
        <v/>
      </c>
      <c r="J21" s="86"/>
      <c r="L21" s="228"/>
      <c r="M21" s="227"/>
    </row>
    <row r="22" spans="1:13" ht="19.5" customHeight="1" x14ac:dyDescent="0.25">
      <c r="I22" s="85"/>
      <c r="J22" s="85"/>
      <c r="L22" s="228"/>
      <c r="M22" s="227"/>
    </row>
    <row r="23" spans="1:13" ht="19.95" customHeight="1" x14ac:dyDescent="0.25">
      <c r="A23" s="170" t="s">
        <v>392</v>
      </c>
      <c r="F23" s="1" t="s">
        <v>401</v>
      </c>
      <c r="H23" s="195" t="s">
        <v>172</v>
      </c>
      <c r="I23" s="196">
        <v>40</v>
      </c>
      <c r="J23" s="85"/>
      <c r="L23" s="228"/>
      <c r="M23" s="227"/>
    </row>
    <row r="24" spans="1:13" ht="19.95" customHeight="1" x14ac:dyDescent="0.25">
      <c r="A24" s="171"/>
      <c r="B24" s="10" t="s">
        <v>393</v>
      </c>
      <c r="C24" s="308"/>
      <c r="D24" s="308"/>
      <c r="E24" s="308" t="s">
        <v>394</v>
      </c>
      <c r="J24" s="298" t="s">
        <v>169</v>
      </c>
      <c r="L24" s="228"/>
      <c r="M24" s="227"/>
    </row>
    <row r="25" spans="1:13" ht="19.95" customHeight="1" x14ac:dyDescent="0.25">
      <c r="A25" s="171"/>
      <c r="B25" s="10" t="s">
        <v>395</v>
      </c>
      <c r="C25" s="308"/>
      <c r="D25" s="308"/>
      <c r="E25" s="170" t="s">
        <v>396</v>
      </c>
      <c r="L25" s="466" t="s">
        <v>402</v>
      </c>
      <c r="M25" s="467"/>
    </row>
    <row r="26" spans="1:13" ht="19.95" customHeight="1" x14ac:dyDescent="0.25">
      <c r="A26" s="171"/>
      <c r="B26" s="10" t="s">
        <v>397</v>
      </c>
      <c r="C26" s="308"/>
      <c r="D26" s="308"/>
      <c r="E26" s="170" t="s">
        <v>398</v>
      </c>
      <c r="F26" s="174" t="s">
        <v>408</v>
      </c>
      <c r="I26" s="313">
        <v>2</v>
      </c>
      <c r="L26" s="435"/>
      <c r="M26" s="435"/>
    </row>
    <row r="27" spans="1:13" ht="19.95" customHeight="1" x14ac:dyDescent="0.25">
      <c r="A27" s="171"/>
      <c r="B27" s="10" t="s">
        <v>399</v>
      </c>
      <c r="C27" s="308"/>
      <c r="D27" s="308"/>
      <c r="E27" s="170" t="s">
        <v>400</v>
      </c>
      <c r="F27" s="296"/>
      <c r="G27" s="296"/>
      <c r="H27" s="296"/>
      <c r="I27" s="296"/>
      <c r="J27" s="296"/>
      <c r="K27" s="296"/>
      <c r="L27" s="435"/>
      <c r="M27" s="435"/>
    </row>
    <row r="28" spans="1:13" ht="19.95" customHeight="1" x14ac:dyDescent="0.25">
      <c r="A28" s="296"/>
      <c r="B28" s="296"/>
      <c r="C28" s="296"/>
      <c r="D28" s="296"/>
      <c r="E28" s="296"/>
      <c r="F28" s="296"/>
      <c r="G28" s="296"/>
      <c r="H28" s="296"/>
      <c r="I28" s="296"/>
      <c r="J28" s="296"/>
      <c r="K28" s="296"/>
    </row>
  </sheetData>
  <sheetProtection sheet="1" objects="1" scenarios="1"/>
  <mergeCells count="5">
    <mergeCell ref="B7:I7"/>
    <mergeCell ref="B10:K10"/>
    <mergeCell ref="D11:E11"/>
    <mergeCell ref="D15:E15"/>
    <mergeCell ref="L25:M27"/>
  </mergeCells>
  <conditionalFormatting sqref="D3:D4">
    <cfRule type="cellIs" dxfId="23" priority="1" operator="equal">
      <formula>0</formula>
    </cfRule>
  </conditionalFormatting>
  <dataValidations disablePrompts="1" count="2">
    <dataValidation type="list" allowBlank="1" showInputMessage="1" showErrorMessage="1" errorTitle="Ihre Eingabe ist nicht korrekt" error="Bitte geben Sie den Buchstaben &quot;x&quot; in das gewünschte Feld ein. Danke" sqref="A24:A27" xr:uid="{00000000-0002-0000-0800-000000000000}">
      <formula1>$J$24</formula1>
    </dataValidation>
    <dataValidation type="list" allowBlank="1" showInputMessage="1" showErrorMessage="1" sqref="F13:F18" xr:uid="{00000000-0002-0000-0800-000001000000}">
      <formula1>$J$12:$J$17</formula1>
    </dataValidation>
  </dataValidations>
  <pageMargins left="0.39370078740157483" right="0.39370078740157483" top="0.39370078740157483" bottom="0.39370078740157483" header="0.51181102362204722" footer="0.19685039370078741"/>
  <pageSetup paperSize="9" scale="98" orientation="landscape" r:id="rId1"/>
  <headerFooter alignWithMargins="0">
    <oddFooter>&amp;Cpage 9</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2000000}">
          <x14:formula1>
            <xm:f>'notes détail'!$K$1:$K$4</xm:f>
          </x14:formula1>
          <xm:sqref>I26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7">
    <pageSetUpPr fitToPage="1"/>
  </sheetPr>
  <dimension ref="A1:M28"/>
  <sheetViews>
    <sheetView view="pageLayout" zoomScaleNormal="100" workbookViewId="0">
      <selection activeCell="D11" sqref="D11:E11"/>
    </sheetView>
  </sheetViews>
  <sheetFormatPr baseColWidth="10" defaultColWidth="11.44140625" defaultRowHeight="19.95" customHeight="1" x14ac:dyDescent="0.25"/>
  <cols>
    <col min="1" max="1" width="6.33203125" style="6" customWidth="1"/>
    <col min="2" max="4" width="11.44140625" style="298"/>
    <col min="5" max="5" width="14.44140625" style="298" customWidth="1"/>
    <col min="6" max="9" width="5.44140625" style="298" customWidth="1"/>
    <col min="10" max="10" width="5.44140625" style="298" hidden="1" customWidth="1"/>
    <col min="11" max="11" width="5.44140625" style="298" customWidth="1"/>
    <col min="12" max="12" width="8.33203125" style="298" customWidth="1"/>
    <col min="13" max="13" width="53.6640625" style="298" customWidth="1"/>
    <col min="14" max="16384" width="11.44140625" style="298"/>
  </cols>
  <sheetData>
    <row r="1" spans="1:13" ht="13.2" customHeight="1" x14ac:dyDescent="0.25">
      <c r="A1" s="316" t="s">
        <v>299</v>
      </c>
      <c r="B1" s="5"/>
      <c r="C1" s="308"/>
      <c r="D1" s="308"/>
      <c r="E1" s="308"/>
      <c r="F1" s="308"/>
      <c r="G1" s="308"/>
      <c r="H1" s="308"/>
      <c r="I1" s="308"/>
      <c r="J1" s="308"/>
      <c r="K1" s="308"/>
    </row>
    <row r="2" spans="1:13" ht="13.2" customHeight="1" x14ac:dyDescent="0.25">
      <c r="A2" s="5"/>
      <c r="B2" s="5"/>
      <c r="C2" s="308"/>
      <c r="D2" s="308"/>
      <c r="E2" s="308"/>
      <c r="F2" s="308"/>
      <c r="G2" s="308"/>
      <c r="H2" s="308"/>
      <c r="I2" s="308"/>
      <c r="J2" s="308"/>
      <c r="K2" s="308"/>
    </row>
    <row r="3" spans="1:13" ht="13.2" customHeight="1" x14ac:dyDescent="0.25">
      <c r="A3" s="1" t="s">
        <v>300</v>
      </c>
      <c r="B3" s="308"/>
      <c r="C3" s="308"/>
      <c r="D3" s="308">
        <v>0</v>
      </c>
      <c r="E3" s="308"/>
      <c r="F3" s="308"/>
      <c r="G3" s="308"/>
      <c r="H3" s="308"/>
      <c r="I3" s="308"/>
      <c r="J3" s="308"/>
      <c r="K3" s="308"/>
    </row>
    <row r="4" spans="1:13" ht="13.2" customHeight="1" x14ac:dyDescent="0.25">
      <c r="A4" s="16" t="s">
        <v>301</v>
      </c>
      <c r="B4" s="308"/>
      <c r="C4" s="308"/>
      <c r="D4" s="308">
        <v>0</v>
      </c>
      <c r="E4" s="308"/>
      <c r="F4" s="308"/>
      <c r="G4" s="308"/>
      <c r="H4" s="308"/>
      <c r="I4" s="308"/>
      <c r="J4" s="308"/>
      <c r="K4" s="308"/>
    </row>
    <row r="5" spans="1:13" ht="13.2" customHeight="1" x14ac:dyDescent="0.25">
      <c r="A5" s="5"/>
      <c r="B5" s="1"/>
      <c r="C5" s="1"/>
      <c r="D5" s="1"/>
      <c r="E5" s="1"/>
      <c r="F5" s="1"/>
      <c r="G5" s="308"/>
      <c r="H5" s="308"/>
      <c r="I5" s="308"/>
      <c r="J5" s="308"/>
      <c r="K5" s="308"/>
    </row>
    <row r="6" spans="1:13" ht="13.2" customHeight="1" x14ac:dyDescent="0.25">
      <c r="A6" s="7">
        <v>1</v>
      </c>
      <c r="B6" s="8" t="s">
        <v>381</v>
      </c>
      <c r="C6" s="8"/>
      <c r="D6" s="8"/>
      <c r="E6" s="4"/>
      <c r="F6" s="4"/>
      <c r="G6" s="4"/>
      <c r="H6" s="4"/>
      <c r="I6" s="4"/>
      <c r="J6" s="4"/>
      <c r="K6" s="4"/>
      <c r="L6" s="4"/>
      <c r="M6" s="4"/>
    </row>
    <row r="7" spans="1:13" s="9" customFormat="1" ht="21.75" customHeight="1" x14ac:dyDescent="0.25">
      <c r="A7" s="23"/>
      <c r="B7" s="463" t="s">
        <v>252</v>
      </c>
      <c r="C7" s="463"/>
      <c r="D7" s="463"/>
      <c r="E7" s="463"/>
      <c r="F7" s="463"/>
      <c r="G7" s="463"/>
      <c r="H7" s="463"/>
      <c r="I7" s="463"/>
      <c r="K7" s="155"/>
      <c r="L7" s="152"/>
    </row>
    <row r="8" spans="1:13" ht="13.2" customHeight="1" x14ac:dyDescent="0.25">
      <c r="B8" s="308"/>
      <c r="C8" s="308"/>
      <c r="D8" s="308"/>
      <c r="E8" s="308"/>
      <c r="F8" s="308"/>
      <c r="G8" s="308"/>
      <c r="H8" s="308"/>
      <c r="I8" s="308"/>
      <c r="J8" s="308"/>
      <c r="K8" s="308"/>
    </row>
    <row r="9" spans="1:13" ht="13.2" customHeight="1" x14ac:dyDescent="0.25">
      <c r="A9" s="5" t="s">
        <v>12</v>
      </c>
      <c r="B9" s="1" t="s">
        <v>382</v>
      </c>
      <c r="C9" s="308"/>
      <c r="D9" s="308"/>
      <c r="E9" s="308"/>
      <c r="F9" s="308"/>
      <c r="G9" s="308"/>
      <c r="H9" s="308"/>
      <c r="I9" s="308"/>
      <c r="J9" s="308"/>
      <c r="K9" s="1"/>
      <c r="L9" s="1" t="s">
        <v>405</v>
      </c>
      <c r="M9" s="308"/>
    </row>
    <row r="10" spans="1:13" ht="66.75" customHeight="1" x14ac:dyDescent="0.25">
      <c r="B10" s="465" t="s">
        <v>581</v>
      </c>
      <c r="C10" s="465"/>
      <c r="D10" s="465"/>
      <c r="E10" s="465"/>
      <c r="F10" s="465"/>
      <c r="G10" s="465"/>
      <c r="H10" s="465"/>
      <c r="I10" s="465"/>
      <c r="J10" s="465"/>
      <c r="K10" s="465"/>
      <c r="L10" s="308" t="s">
        <v>406</v>
      </c>
      <c r="M10" s="32" t="s">
        <v>407</v>
      </c>
    </row>
    <row r="11" spans="1:13" ht="19.5" customHeight="1" x14ac:dyDescent="0.25">
      <c r="B11" s="285" t="s">
        <v>403</v>
      </c>
      <c r="C11" s="218"/>
      <c r="D11" s="468"/>
      <c r="E11" s="468"/>
      <c r="F11" s="218"/>
      <c r="G11" s="218"/>
      <c r="H11" s="218"/>
      <c r="I11" s="297"/>
      <c r="J11" s="297"/>
      <c r="L11" s="95"/>
      <c r="M11" s="96"/>
    </row>
    <row r="12" spans="1:13" ht="7.5" customHeight="1" x14ac:dyDescent="0.25">
      <c r="J12" s="298">
        <v>0</v>
      </c>
      <c r="L12" s="87"/>
      <c r="M12" s="88"/>
    </row>
    <row r="13" spans="1:13" ht="19.95" customHeight="1" x14ac:dyDescent="0.25">
      <c r="A13" s="6" t="s">
        <v>13</v>
      </c>
      <c r="B13" s="33" t="s">
        <v>384</v>
      </c>
      <c r="C13" s="33"/>
      <c r="D13" s="33"/>
      <c r="E13" s="33"/>
      <c r="F13" s="156"/>
      <c r="G13" s="298" t="s">
        <v>6</v>
      </c>
      <c r="H13" s="157" t="str">
        <f>IF(F13="","",F13*3)</f>
        <v/>
      </c>
      <c r="J13" s="154">
        <v>1</v>
      </c>
      <c r="L13" s="228"/>
      <c r="M13" s="227"/>
    </row>
    <row r="14" spans="1:13" ht="19.95" customHeight="1" x14ac:dyDescent="0.25">
      <c r="A14" s="6" t="s">
        <v>14</v>
      </c>
      <c r="B14" s="33" t="s">
        <v>385</v>
      </c>
      <c r="C14" s="33"/>
      <c r="D14" s="33"/>
      <c r="E14" s="33"/>
      <c r="F14" s="156"/>
      <c r="G14" s="298" t="s">
        <v>170</v>
      </c>
      <c r="H14" s="157" t="str">
        <f>IF(F14="","",F14*1)</f>
        <v/>
      </c>
      <c r="J14" s="154">
        <v>2</v>
      </c>
      <c r="L14" s="228"/>
      <c r="M14" s="227"/>
    </row>
    <row r="15" spans="1:13" ht="19.95" customHeight="1" x14ac:dyDescent="0.25">
      <c r="A15" s="6" t="s">
        <v>15</v>
      </c>
      <c r="B15" s="33" t="s">
        <v>386</v>
      </c>
      <c r="C15" s="295"/>
      <c r="D15" s="468"/>
      <c r="E15" s="468"/>
      <c r="F15" s="156"/>
      <c r="G15" s="298" t="s">
        <v>6</v>
      </c>
      <c r="H15" s="157" t="str">
        <f>IF(F15="","",F15*3)</f>
        <v/>
      </c>
      <c r="J15" s="154">
        <v>3</v>
      </c>
      <c r="L15" s="228"/>
      <c r="M15" s="227"/>
    </row>
    <row r="16" spans="1:13" ht="19.95" customHeight="1" x14ac:dyDescent="0.25">
      <c r="A16" s="6" t="s">
        <v>16</v>
      </c>
      <c r="B16" s="33" t="s">
        <v>387</v>
      </c>
      <c r="C16" s="33"/>
      <c r="D16" s="33"/>
      <c r="E16" s="33"/>
      <c r="F16" s="156"/>
      <c r="G16" s="298" t="s">
        <v>170</v>
      </c>
      <c r="H16" s="157" t="str">
        <f>IF(F16="","",F16*1)</f>
        <v/>
      </c>
      <c r="J16" s="154">
        <v>4</v>
      </c>
      <c r="L16" s="228"/>
      <c r="M16" s="227"/>
    </row>
    <row r="17" spans="1:13" ht="19.95" customHeight="1" x14ac:dyDescent="0.25">
      <c r="A17" s="6" t="s">
        <v>25</v>
      </c>
      <c r="B17" s="33" t="s">
        <v>388</v>
      </c>
      <c r="C17" s="33"/>
      <c r="D17" s="33"/>
      <c r="E17" s="33"/>
      <c r="F17" s="156"/>
      <c r="G17" s="15" t="s">
        <v>212</v>
      </c>
      <c r="J17" s="154">
        <v>5</v>
      </c>
      <c r="L17" s="228"/>
      <c r="M17" s="227"/>
    </row>
    <row r="18" spans="1:13" ht="19.95" customHeight="1" x14ac:dyDescent="0.25">
      <c r="A18" s="6" t="s">
        <v>26</v>
      </c>
      <c r="B18" s="33" t="s">
        <v>389</v>
      </c>
      <c r="C18" s="33"/>
      <c r="D18" s="33"/>
      <c r="E18" s="33"/>
      <c r="F18" s="156"/>
      <c r="G18" s="15" t="s">
        <v>242</v>
      </c>
      <c r="J18" s="85"/>
      <c r="L18" s="228"/>
      <c r="M18" s="227"/>
    </row>
    <row r="19" spans="1:13" ht="19.95" customHeight="1" x14ac:dyDescent="0.25">
      <c r="E19" s="308" t="s">
        <v>364</v>
      </c>
      <c r="H19" s="158" t="str">
        <f>IF(H13="","",SUM(H13:H16))</f>
        <v/>
      </c>
      <c r="J19" s="85"/>
      <c r="L19" s="228"/>
      <c r="M19" s="227"/>
    </row>
    <row r="20" spans="1:13" ht="19.95" customHeight="1" x14ac:dyDescent="0.25">
      <c r="E20" s="10" t="s">
        <v>390</v>
      </c>
      <c r="H20" s="157" t="str">
        <f>IF(A24="x",0,IF(A25="x",2,IF(A26="x",3,IF(A27="x",4,""))))</f>
        <v/>
      </c>
      <c r="J20" s="85"/>
      <c r="L20" s="228"/>
      <c r="M20" s="227"/>
    </row>
    <row r="21" spans="1:13" ht="19.95" customHeight="1" x14ac:dyDescent="0.25">
      <c r="E21" s="18" t="s">
        <v>391</v>
      </c>
      <c r="G21" s="1" t="s">
        <v>401</v>
      </c>
      <c r="H21" s="89"/>
      <c r="I21" s="193" t="str">
        <f>IF(H20="","",H19-H20)</f>
        <v/>
      </c>
      <c r="J21" s="86"/>
      <c r="L21" s="228"/>
      <c r="M21" s="227"/>
    </row>
    <row r="22" spans="1:13" ht="19.5" customHeight="1" x14ac:dyDescent="0.25">
      <c r="I22" s="85"/>
      <c r="J22" s="85"/>
      <c r="L22" s="228"/>
      <c r="M22" s="227"/>
    </row>
    <row r="23" spans="1:13" ht="19.95" customHeight="1" x14ac:dyDescent="0.25">
      <c r="A23" s="170" t="s">
        <v>392</v>
      </c>
      <c r="F23" s="1" t="s">
        <v>401</v>
      </c>
      <c r="H23" s="195" t="s">
        <v>172</v>
      </c>
      <c r="I23" s="196">
        <v>40</v>
      </c>
      <c r="J23" s="85"/>
      <c r="L23" s="228"/>
      <c r="M23" s="227"/>
    </row>
    <row r="24" spans="1:13" ht="19.95" customHeight="1" x14ac:dyDescent="0.25">
      <c r="A24" s="171"/>
      <c r="B24" s="10" t="s">
        <v>393</v>
      </c>
      <c r="C24" s="308"/>
      <c r="D24" s="308"/>
      <c r="E24" s="308" t="s">
        <v>394</v>
      </c>
      <c r="J24" s="298" t="s">
        <v>169</v>
      </c>
      <c r="L24" s="228"/>
      <c r="M24" s="227"/>
    </row>
    <row r="25" spans="1:13" ht="19.95" customHeight="1" x14ac:dyDescent="0.25">
      <c r="A25" s="171"/>
      <c r="B25" s="10" t="s">
        <v>395</v>
      </c>
      <c r="C25" s="308"/>
      <c r="D25" s="308"/>
      <c r="E25" s="170" t="s">
        <v>396</v>
      </c>
      <c r="L25" s="466" t="s">
        <v>402</v>
      </c>
      <c r="M25" s="467"/>
    </row>
    <row r="26" spans="1:13" ht="19.95" customHeight="1" x14ac:dyDescent="0.25">
      <c r="A26" s="171"/>
      <c r="B26" s="10" t="s">
        <v>397</v>
      </c>
      <c r="C26" s="308"/>
      <c r="D26" s="308"/>
      <c r="E26" s="170" t="s">
        <v>398</v>
      </c>
      <c r="F26" s="174" t="s">
        <v>408</v>
      </c>
      <c r="I26" s="313">
        <v>3</v>
      </c>
      <c r="L26" s="435"/>
      <c r="M26" s="435"/>
    </row>
    <row r="27" spans="1:13" ht="19.95" customHeight="1" x14ac:dyDescent="0.25">
      <c r="A27" s="171"/>
      <c r="B27" s="10" t="s">
        <v>399</v>
      </c>
      <c r="C27" s="308"/>
      <c r="D27" s="308"/>
      <c r="E27" s="170" t="s">
        <v>400</v>
      </c>
      <c r="F27" s="296"/>
      <c r="G27" s="296"/>
      <c r="H27" s="296"/>
      <c r="I27" s="296"/>
      <c r="J27" s="296"/>
      <c r="K27" s="296"/>
      <c r="L27" s="435"/>
      <c r="M27" s="435"/>
    </row>
    <row r="28" spans="1:13" ht="19.95" customHeight="1" x14ac:dyDescent="0.25">
      <c r="A28" s="296"/>
      <c r="B28" s="296"/>
      <c r="C28" s="296"/>
      <c r="D28" s="296"/>
      <c r="E28" s="296"/>
      <c r="F28" s="296"/>
      <c r="G28" s="296"/>
      <c r="H28" s="296"/>
      <c r="I28" s="296"/>
      <c r="J28" s="296"/>
      <c r="K28" s="296"/>
    </row>
  </sheetData>
  <sheetProtection sheet="1" objects="1" scenarios="1"/>
  <mergeCells count="5">
    <mergeCell ref="B7:I7"/>
    <mergeCell ref="B10:K10"/>
    <mergeCell ref="D11:E11"/>
    <mergeCell ref="D15:E15"/>
    <mergeCell ref="L25:M27"/>
  </mergeCells>
  <conditionalFormatting sqref="D3:D4">
    <cfRule type="cellIs" dxfId="22" priority="1" operator="equal">
      <formula>0</formula>
    </cfRule>
  </conditionalFormatting>
  <dataValidations disablePrompts="1" count="2">
    <dataValidation type="list" allowBlank="1" showInputMessage="1" showErrorMessage="1" sqref="F13:F18" xr:uid="{00000000-0002-0000-0900-000000000000}">
      <formula1>$J$12:$J$17</formula1>
    </dataValidation>
    <dataValidation type="list" allowBlank="1" showInputMessage="1" showErrorMessage="1" errorTitle="Ihre Eingabe ist nicht korrekt" error="Bitte geben Sie den Buchstaben &quot;x&quot; in das gewünschte Feld ein. Danke" sqref="A24:A27" xr:uid="{00000000-0002-0000-0900-000001000000}">
      <formula1>$J$24</formula1>
    </dataValidation>
  </dataValidations>
  <pageMargins left="0.39370078740157483" right="0.39370078740157483" top="0.39370078740157483" bottom="0.39370078740157483" header="0.51181102362204722" footer="0.19685039370078741"/>
  <pageSetup paperSize="9" scale="98" orientation="landscape" r:id="rId1"/>
  <headerFooter alignWithMargins="0">
    <oddFooter>&amp;Cpage 10</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2000000}">
          <x14:formula1>
            <xm:f>'notes détail'!$K$1:$K$4</xm:f>
          </x14:formula1>
          <xm:sqref>I26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
  <dimension ref="A1:L32"/>
  <sheetViews>
    <sheetView view="pageLayout" zoomScaleNormal="100" workbookViewId="0">
      <selection activeCell="F12" sqref="F12"/>
    </sheetView>
  </sheetViews>
  <sheetFormatPr baseColWidth="10" defaultRowHeight="19.95" customHeight="1" x14ac:dyDescent="0.25"/>
  <cols>
    <col min="1" max="1" width="6.33203125" style="6" customWidth="1"/>
    <col min="6" max="8" width="5.44140625" customWidth="1"/>
    <col min="9" max="9" width="7.88671875" customWidth="1"/>
    <col min="10" max="10" width="5.44140625" hidden="1" customWidth="1"/>
    <col min="11" max="11" width="8.33203125" customWidth="1"/>
    <col min="12" max="12" width="53.6640625" customWidth="1"/>
  </cols>
  <sheetData>
    <row r="1" spans="1:12" ht="13.2" customHeight="1" x14ac:dyDescent="0.25">
      <c r="A1" s="316" t="s">
        <v>299</v>
      </c>
      <c r="B1" s="5"/>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412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13.2" customHeight="1" x14ac:dyDescent="0.25">
      <c r="A9" s="5" t="s">
        <v>33</v>
      </c>
      <c r="B9" s="316" t="s">
        <v>413</v>
      </c>
      <c r="C9" s="308"/>
      <c r="D9" s="308"/>
      <c r="E9" s="308"/>
      <c r="F9" s="308"/>
      <c r="G9" s="308"/>
      <c r="H9" s="308"/>
      <c r="I9" s="308"/>
      <c r="K9" s="1" t="s">
        <v>405</v>
      </c>
      <c r="L9" s="308"/>
    </row>
    <row r="10" spans="1:12" ht="26.4" customHeight="1" x14ac:dyDescent="0.25">
      <c r="A10" s="5"/>
      <c r="B10" s="345" t="s">
        <v>554</v>
      </c>
      <c r="C10" s="345"/>
      <c r="D10" s="345"/>
      <c r="E10" s="345"/>
      <c r="F10" s="473"/>
      <c r="G10" s="473"/>
      <c r="H10" s="473"/>
      <c r="I10" s="473"/>
      <c r="J10" s="3"/>
      <c r="K10" s="308" t="s">
        <v>406</v>
      </c>
      <c r="L10" s="32" t="s">
        <v>407</v>
      </c>
    </row>
    <row r="11" spans="1:12" ht="13.2" customHeight="1" x14ac:dyDescent="0.25">
      <c r="A11" s="5"/>
      <c r="B11" s="1"/>
      <c r="J11" s="3"/>
      <c r="K11" s="95"/>
      <c r="L11" s="96"/>
    </row>
    <row r="12" spans="1:12" ht="19.95" customHeight="1" x14ac:dyDescent="0.25">
      <c r="A12" s="21" t="s">
        <v>34</v>
      </c>
      <c r="B12" s="472" t="s">
        <v>414</v>
      </c>
      <c r="C12" s="472"/>
      <c r="D12" s="472"/>
      <c r="E12" s="472"/>
      <c r="F12" s="156"/>
      <c r="G12" s="2" t="s">
        <v>170</v>
      </c>
      <c r="H12" s="157" t="str">
        <f>IF(F12="","",F12*1)</f>
        <v/>
      </c>
      <c r="K12" s="228"/>
      <c r="L12" s="227"/>
    </row>
    <row r="13" spans="1:12" ht="8.4" customHeight="1" x14ac:dyDescent="0.25">
      <c r="B13" s="472"/>
      <c r="C13" s="472"/>
      <c r="D13" s="472"/>
      <c r="E13" s="472"/>
      <c r="F13" s="9"/>
      <c r="H13" s="9"/>
      <c r="J13" s="154">
        <v>1</v>
      </c>
      <c r="K13" s="229"/>
      <c r="L13" s="230"/>
    </row>
    <row r="14" spans="1:12" ht="19.95" customHeight="1" x14ac:dyDescent="0.25">
      <c r="A14" s="31" t="s">
        <v>35</v>
      </c>
      <c r="B14" s="474" t="s">
        <v>415</v>
      </c>
      <c r="C14" s="474"/>
      <c r="D14" s="474"/>
      <c r="E14" s="475"/>
      <c r="F14" s="156"/>
      <c r="G14" t="s">
        <v>6</v>
      </c>
      <c r="H14" s="157" t="str">
        <f>IF(F14="","",F14*3)</f>
        <v/>
      </c>
      <c r="J14" s="154">
        <v>2</v>
      </c>
      <c r="K14" s="231"/>
      <c r="L14" s="232"/>
    </row>
    <row r="15" spans="1:12" ht="8.4" customHeight="1" x14ac:dyDescent="0.25">
      <c r="B15" s="307"/>
      <c r="C15" s="307"/>
      <c r="D15" s="307"/>
      <c r="E15" s="307"/>
      <c r="F15" s="9"/>
      <c r="H15" s="9"/>
      <c r="J15" s="154">
        <v>3</v>
      </c>
      <c r="K15" s="229"/>
      <c r="L15" s="230"/>
    </row>
    <row r="16" spans="1:12" ht="19.95" customHeight="1" x14ac:dyDescent="0.25">
      <c r="A16" s="6" t="s">
        <v>36</v>
      </c>
      <c r="B16" s="319" t="s">
        <v>416</v>
      </c>
      <c r="C16" s="34"/>
      <c r="D16" s="34"/>
      <c r="E16" s="37"/>
      <c r="F16" s="156"/>
      <c r="G16" t="s">
        <v>6</v>
      </c>
      <c r="H16" s="157" t="str">
        <f>IF(F16="","",F16*3)</f>
        <v/>
      </c>
      <c r="J16" s="154">
        <v>4</v>
      </c>
      <c r="K16" s="231"/>
      <c r="L16" s="232"/>
    </row>
    <row r="17" spans="1:12" ht="7.2" customHeight="1" x14ac:dyDescent="0.25">
      <c r="B17" s="471"/>
      <c r="C17" s="471"/>
      <c r="D17" s="471"/>
      <c r="E17" s="471"/>
      <c r="F17" s="161"/>
      <c r="H17" s="9"/>
      <c r="J17" s="85"/>
      <c r="K17" s="229"/>
      <c r="L17" s="230"/>
    </row>
    <row r="18" spans="1:12" ht="19.95" customHeight="1" x14ac:dyDescent="0.25">
      <c r="A18" s="6" t="s">
        <v>37</v>
      </c>
      <c r="B18" s="320" t="s">
        <v>388</v>
      </c>
      <c r="C18" s="33"/>
      <c r="D18" s="33"/>
      <c r="E18" s="35"/>
      <c r="F18" s="156"/>
      <c r="G18" s="15" t="s">
        <v>410</v>
      </c>
      <c r="J18" s="85"/>
      <c r="K18" s="231"/>
      <c r="L18" s="232"/>
    </row>
    <row r="19" spans="1:12" ht="19.95" customHeight="1" x14ac:dyDescent="0.25">
      <c r="A19" s="6" t="s">
        <v>38</v>
      </c>
      <c r="B19" s="320" t="s">
        <v>389</v>
      </c>
      <c r="C19" s="33"/>
      <c r="D19" s="33"/>
      <c r="E19" s="35"/>
      <c r="F19" s="156"/>
      <c r="G19" s="15" t="s">
        <v>411</v>
      </c>
      <c r="J19" s="85"/>
      <c r="K19" s="226"/>
      <c r="L19" s="227"/>
    </row>
    <row r="20" spans="1:12" ht="19.95" customHeight="1" x14ac:dyDescent="0.25">
      <c r="A20" s="6" t="s">
        <v>39</v>
      </c>
      <c r="B20" s="320" t="s">
        <v>417</v>
      </c>
      <c r="C20" s="33"/>
      <c r="D20" s="33"/>
      <c r="E20" s="35"/>
      <c r="F20" s="156"/>
      <c r="G20" s="15" t="s">
        <v>430</v>
      </c>
      <c r="J20" s="85"/>
      <c r="K20" s="226"/>
      <c r="L20" s="227"/>
    </row>
    <row r="21" spans="1:12" ht="19.95" customHeight="1" x14ac:dyDescent="0.25">
      <c r="E21" s="308" t="s">
        <v>364</v>
      </c>
      <c r="F21" s="308"/>
      <c r="G21" s="308"/>
      <c r="H21" s="157" t="str">
        <f>IF(H12="","",SUM(H12:H16))</f>
        <v/>
      </c>
      <c r="I21" s="11"/>
      <c r="J21" s="85"/>
      <c r="K21" s="226"/>
      <c r="L21" s="227"/>
    </row>
    <row r="22" spans="1:12" ht="19.95" customHeight="1" x14ac:dyDescent="0.25">
      <c r="E22" s="18" t="s">
        <v>391</v>
      </c>
      <c r="F22" s="308"/>
      <c r="G22" s="1" t="s">
        <v>401</v>
      </c>
      <c r="H22" s="89"/>
      <c r="I22" s="193" t="str">
        <f>IF(H21="","",H21)</f>
        <v/>
      </c>
      <c r="J22" s="85"/>
      <c r="K22" s="226"/>
      <c r="L22" s="227"/>
    </row>
    <row r="23" spans="1:12" ht="19.95" customHeight="1" x14ac:dyDescent="0.25">
      <c r="E23" s="308"/>
      <c r="F23" s="1" t="s">
        <v>401</v>
      </c>
      <c r="G23" s="308"/>
      <c r="H23" s="195" t="s">
        <v>172</v>
      </c>
      <c r="I23" s="196">
        <v>35</v>
      </c>
      <c r="J23" s="85"/>
      <c r="K23" s="226"/>
      <c r="L23" s="227"/>
    </row>
    <row r="24" spans="1:12" ht="19.95" customHeight="1" x14ac:dyDescent="0.25">
      <c r="J24" t="str">
        <f>IF(A24="","",0)</f>
        <v/>
      </c>
      <c r="K24" s="226"/>
      <c r="L24" s="227"/>
    </row>
    <row r="25" spans="1:12" ht="19.95" customHeight="1" x14ac:dyDescent="0.25">
      <c r="J25" t="str">
        <f>IF(A25="","",0.3)</f>
        <v/>
      </c>
      <c r="K25" s="226"/>
      <c r="L25" s="227"/>
    </row>
    <row r="26" spans="1:12" ht="19.95" customHeight="1" x14ac:dyDescent="0.25">
      <c r="E26" s="174" t="s">
        <v>408</v>
      </c>
      <c r="G26" s="313">
        <v>2</v>
      </c>
      <c r="J26" t="str">
        <f>IF(A26="","",0.6)</f>
        <v/>
      </c>
      <c r="K26" s="226"/>
      <c r="L26" s="227"/>
    </row>
    <row r="27" spans="1:12" ht="19.95" customHeight="1" x14ac:dyDescent="0.25">
      <c r="J27" t="str">
        <f>IF(A27="","",0.9)</f>
        <v/>
      </c>
      <c r="K27" s="226"/>
      <c r="L27" s="227"/>
    </row>
    <row r="28" spans="1:12" ht="19.95" customHeight="1" x14ac:dyDescent="0.25">
      <c r="K28" s="226"/>
      <c r="L28" s="227"/>
    </row>
    <row r="29" spans="1:12" ht="19.95" customHeight="1" x14ac:dyDescent="0.25">
      <c r="K29" s="226"/>
      <c r="L29" s="227"/>
    </row>
    <row r="30" spans="1:12" ht="19.95" customHeight="1" x14ac:dyDescent="0.25">
      <c r="K30" s="226"/>
      <c r="L30" s="227"/>
    </row>
    <row r="31" spans="1:12" ht="19.95" customHeight="1" x14ac:dyDescent="0.25">
      <c r="K31" s="226"/>
      <c r="L31" s="227"/>
    </row>
    <row r="32" spans="1:12" ht="19.95" customHeight="1" x14ac:dyDescent="0.25">
      <c r="K32" s="226"/>
      <c r="L32" s="227"/>
    </row>
  </sheetData>
  <sheetProtection sheet="1" objects="1" scenarios="1"/>
  <customSheetViews>
    <customSheetView guid="{FC3D7473-9018-43EC-8541-4393F0000678}" showRuler="0">
      <selection activeCell="H10" sqref="H10"/>
      <pageMargins left="0.39370078740157483" right="0.39370078740157483" top="0.39370078740157483" bottom="0.39370078740157483" header="0.51181102362204722" footer="0.51181102362204722"/>
      <pageSetup paperSize="9" orientation="landscape" r:id="rId1"/>
      <headerFooter alignWithMargins="0">
        <oddFooter>&amp;CSeite 9</oddFooter>
      </headerFooter>
    </customSheetView>
  </customSheetViews>
  <mergeCells count="5">
    <mergeCell ref="B7:I7"/>
    <mergeCell ref="B17:E17"/>
    <mergeCell ref="B12:E13"/>
    <mergeCell ref="B10:I10"/>
    <mergeCell ref="B14:E14"/>
  </mergeCells>
  <phoneticPr fontId="6" type="noConversion"/>
  <conditionalFormatting sqref="D3:D4">
    <cfRule type="cellIs" dxfId="21" priority="1" operator="equal">
      <formula>0</formula>
    </cfRule>
  </conditionalFormatting>
  <dataValidations count="1">
    <dataValidation type="list" allowBlank="1" showInputMessage="1" showErrorMessage="1" sqref="F17" xr:uid="{00000000-0002-0000-0A00-000000000000}">
      <formula1>$J$13:$J$16</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1000000}">
          <x14:formula1>
            <xm:f>'désossage 1'!$J$12:$J$17</xm:f>
          </x14:formula1>
          <xm:sqref>F12 F14 F16 F18:F20</xm:sqref>
        </x14:dataValidation>
        <x14:dataValidation type="list" allowBlank="1" showInputMessage="1" showErrorMessage="1" xr:uid="{00000000-0002-0000-0A00-000002000000}">
          <x14:formula1>
            <xm:f>'notes détail'!$K$1:$K$4</xm:f>
          </x14:formula1>
          <xm:sqref>G26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4"/>
  <dimension ref="A1:L29"/>
  <sheetViews>
    <sheetView view="pageLayout" topLeftCell="A7" zoomScaleNormal="100" workbookViewId="0">
      <selection activeCell="C13" sqref="C13:E13"/>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5"/>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8" t="s">
        <v>418</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13.2" customHeight="1" x14ac:dyDescent="0.25">
      <c r="A9" s="5" t="s">
        <v>40</v>
      </c>
      <c r="B9" s="1" t="s">
        <v>306</v>
      </c>
      <c r="C9" s="308"/>
      <c r="D9" s="308"/>
      <c r="E9" s="308"/>
      <c r="F9" s="308"/>
      <c r="G9" s="308"/>
      <c r="H9" s="308"/>
      <c r="I9" s="308"/>
      <c r="J9" s="1"/>
      <c r="K9" s="1" t="s">
        <v>405</v>
      </c>
      <c r="L9" s="308"/>
    </row>
    <row r="10" spans="1:12" ht="78.75" customHeight="1" x14ac:dyDescent="0.25">
      <c r="B10" s="347" t="s">
        <v>565</v>
      </c>
      <c r="C10" s="347"/>
      <c r="D10" s="347"/>
      <c r="E10" s="347"/>
      <c r="F10" s="347"/>
      <c r="G10" s="471"/>
      <c r="H10" s="471"/>
      <c r="I10" s="471"/>
      <c r="J10" s="308"/>
      <c r="K10" s="308" t="s">
        <v>406</v>
      </c>
      <c r="L10" s="32" t="s">
        <v>407</v>
      </c>
    </row>
    <row r="11" spans="1:12" s="9" customFormat="1" ht="21.75" customHeight="1" x14ac:dyDescent="0.25">
      <c r="A11" s="23"/>
      <c r="B11" s="464"/>
      <c r="C11" s="464"/>
      <c r="D11" s="464"/>
      <c r="E11" s="464"/>
      <c r="F11" s="464"/>
      <c r="G11" s="464"/>
      <c r="H11" s="464"/>
      <c r="I11" s="464"/>
      <c r="K11" s="216"/>
      <c r="L11" s="217"/>
    </row>
    <row r="12" spans="1:12" ht="13.2" customHeight="1" x14ac:dyDescent="0.25">
      <c r="B12" s="3"/>
      <c r="C12" s="3"/>
      <c r="D12" s="3"/>
      <c r="E12" s="3"/>
      <c r="F12" s="3"/>
      <c r="K12" s="233"/>
      <c r="L12" s="234"/>
    </row>
    <row r="13" spans="1:12" ht="19.95" customHeight="1" x14ac:dyDescent="0.25">
      <c r="A13" s="6" t="s">
        <v>41</v>
      </c>
      <c r="B13" s="223" t="s">
        <v>419</v>
      </c>
      <c r="C13" s="478"/>
      <c r="D13" s="479"/>
      <c r="E13" s="480"/>
      <c r="F13" s="156"/>
      <c r="G13" s="92" t="s">
        <v>170</v>
      </c>
      <c r="H13" s="163" t="str">
        <f>IF(F13="","",F13*1)</f>
        <v/>
      </c>
      <c r="J13" s="85"/>
      <c r="K13" s="226"/>
      <c r="L13" s="227"/>
    </row>
    <row r="14" spans="1:12" ht="19.95" customHeight="1" x14ac:dyDescent="0.25">
      <c r="A14" s="6" t="s">
        <v>42</v>
      </c>
      <c r="B14" s="223" t="s">
        <v>419</v>
      </c>
      <c r="C14" s="478"/>
      <c r="D14" s="479"/>
      <c r="E14" s="480"/>
      <c r="F14" s="156"/>
      <c r="G14" s="92" t="s">
        <v>170</v>
      </c>
      <c r="H14" s="163" t="str">
        <f>IF(F14="","",F14*1)</f>
        <v/>
      </c>
      <c r="K14" s="226"/>
      <c r="L14" s="227"/>
    </row>
    <row r="15" spans="1:12" ht="19.95" customHeight="1" x14ac:dyDescent="0.25">
      <c r="A15" s="6" t="s">
        <v>43</v>
      </c>
      <c r="B15" s="223" t="s">
        <v>419</v>
      </c>
      <c r="C15" s="478"/>
      <c r="D15" s="479"/>
      <c r="E15" s="480"/>
      <c r="F15" s="156"/>
      <c r="G15" s="92" t="s">
        <v>170</v>
      </c>
      <c r="H15" s="163" t="str">
        <f>IF(F15="","",F15*1)</f>
        <v/>
      </c>
      <c r="J15" s="154">
        <v>1</v>
      </c>
      <c r="K15" s="226"/>
      <c r="L15" s="227"/>
    </row>
    <row r="16" spans="1:12" ht="19.95" customHeight="1" x14ac:dyDescent="0.25">
      <c r="A16" s="6" t="s">
        <v>44</v>
      </c>
      <c r="B16" s="476" t="s">
        <v>420</v>
      </c>
      <c r="C16" s="477"/>
      <c r="D16" s="477"/>
      <c r="E16" s="477"/>
      <c r="F16" s="156"/>
      <c r="G16" s="92" t="s">
        <v>170</v>
      </c>
      <c r="H16" s="163" t="str">
        <f>IF(F16="","",F16*1)</f>
        <v/>
      </c>
      <c r="J16" s="154">
        <v>2</v>
      </c>
      <c r="K16" s="226"/>
      <c r="L16" s="227"/>
    </row>
    <row r="17" spans="1:12" ht="19.95" customHeight="1" x14ac:dyDescent="0.25">
      <c r="A17" s="6" t="s">
        <v>45</v>
      </c>
      <c r="B17" s="304" t="s">
        <v>421</v>
      </c>
      <c r="C17" s="304"/>
      <c r="D17" s="304"/>
      <c r="E17" s="321"/>
      <c r="F17" s="156"/>
      <c r="G17" s="92" t="s">
        <v>170</v>
      </c>
      <c r="H17" s="163" t="str">
        <f>IF(F17="","",F17*1)</f>
        <v/>
      </c>
      <c r="J17" s="154">
        <v>3</v>
      </c>
      <c r="K17" s="226"/>
      <c r="L17" s="227"/>
    </row>
    <row r="18" spans="1:12" s="9" customFormat="1" ht="6" customHeight="1" x14ac:dyDescent="0.25">
      <c r="A18" s="23"/>
      <c r="B18" s="322"/>
      <c r="C18" s="322"/>
      <c r="D18" s="322"/>
      <c r="E18" s="322"/>
      <c r="F18" s="94"/>
      <c r="G18" s="30"/>
      <c r="H18" s="93"/>
      <c r="J18" s="162">
        <v>4</v>
      </c>
      <c r="K18" s="226"/>
      <c r="L18" s="235"/>
    </row>
    <row r="19" spans="1:12" ht="19.95" customHeight="1" x14ac:dyDescent="0.25">
      <c r="A19" s="6" t="s">
        <v>46</v>
      </c>
      <c r="B19" s="286" t="s">
        <v>388</v>
      </c>
      <c r="C19" s="33"/>
      <c r="D19" s="33"/>
      <c r="E19" s="35"/>
      <c r="F19" s="156"/>
      <c r="G19" s="15" t="s">
        <v>410</v>
      </c>
      <c r="H19" s="308"/>
      <c r="J19" s="85"/>
      <c r="K19" s="226"/>
      <c r="L19" s="227"/>
    </row>
    <row r="20" spans="1:12" ht="19.95" customHeight="1" x14ac:dyDescent="0.25">
      <c r="A20" s="6" t="s">
        <v>218</v>
      </c>
      <c r="B20" s="33" t="s">
        <v>389</v>
      </c>
      <c r="C20" s="33"/>
      <c r="D20" s="33"/>
      <c r="E20" s="35"/>
      <c r="F20" s="156"/>
      <c r="G20" s="15" t="s">
        <v>411</v>
      </c>
      <c r="H20" s="308"/>
      <c r="J20" s="85"/>
      <c r="K20" s="226"/>
      <c r="L20" s="227"/>
    </row>
    <row r="21" spans="1:12" ht="19.95" customHeight="1" x14ac:dyDescent="0.25">
      <c r="E21" s="308" t="s">
        <v>364</v>
      </c>
      <c r="H21" s="163" t="str">
        <f>IF(H13="","",SUM(H13:H17))</f>
        <v/>
      </c>
      <c r="I21" s="11"/>
      <c r="J21" s="85"/>
      <c r="K21" s="226"/>
      <c r="L21" s="227"/>
    </row>
    <row r="22" spans="1:12" ht="19.95" customHeight="1" x14ac:dyDescent="0.25">
      <c r="E22" s="18" t="s">
        <v>391</v>
      </c>
      <c r="G22" s="1" t="s">
        <v>401</v>
      </c>
      <c r="H22" s="89"/>
      <c r="I22" s="194" t="str">
        <f>IF(H21="","",H21)</f>
        <v/>
      </c>
      <c r="J22" s="86"/>
      <c r="K22" s="226"/>
      <c r="L22" s="227"/>
    </row>
    <row r="23" spans="1:12" ht="19.95" customHeight="1" x14ac:dyDescent="0.25">
      <c r="F23" s="1" t="s">
        <v>401</v>
      </c>
      <c r="G23" s="1"/>
      <c r="H23" s="195" t="s">
        <v>172</v>
      </c>
      <c r="I23" s="196">
        <v>25</v>
      </c>
      <c r="J23" s="85"/>
      <c r="K23" s="226"/>
      <c r="L23" s="227"/>
    </row>
    <row r="24" spans="1:12" ht="19.95" customHeight="1" x14ac:dyDescent="0.25">
      <c r="K24" s="226"/>
      <c r="L24" s="227"/>
    </row>
    <row r="25" spans="1:12" ht="19.95" customHeight="1" x14ac:dyDescent="0.25">
      <c r="E25" s="174" t="s">
        <v>408</v>
      </c>
      <c r="F25" s="222"/>
      <c r="G25" s="313">
        <v>4</v>
      </c>
      <c r="K25" s="226"/>
      <c r="L25" s="227"/>
    </row>
    <row r="26" spans="1:12" ht="19.95" customHeight="1" x14ac:dyDescent="0.25">
      <c r="K26" s="226"/>
      <c r="L26" s="227"/>
    </row>
    <row r="27" spans="1:12" ht="19.95" customHeight="1" x14ac:dyDescent="0.25">
      <c r="K27" s="226"/>
      <c r="L27" s="227"/>
    </row>
    <row r="28" spans="1:12" ht="19.95" customHeight="1" x14ac:dyDescent="0.25">
      <c r="A28" s="199"/>
      <c r="B28" s="199"/>
      <c r="C28" s="199"/>
      <c r="D28" s="199"/>
      <c r="E28" s="199"/>
      <c r="F28" s="199"/>
      <c r="G28" s="199"/>
      <c r="H28" s="199"/>
      <c r="I28" s="199"/>
      <c r="K28" s="226"/>
      <c r="L28" s="227"/>
    </row>
    <row r="29" spans="1:12" ht="19.95" customHeight="1" x14ac:dyDescent="0.25">
      <c r="A29" s="199"/>
      <c r="B29" s="199"/>
      <c r="C29" s="199"/>
      <c r="D29" s="199"/>
      <c r="E29" s="199"/>
      <c r="F29" s="199"/>
      <c r="G29" s="199"/>
      <c r="H29" s="199"/>
      <c r="I29" s="199"/>
      <c r="K29" s="226"/>
      <c r="L29" s="227"/>
    </row>
  </sheetData>
  <sheetProtection sheet="1" objects="1" scenarios="1"/>
  <customSheetViews>
    <customSheetView guid="{FC3D7473-9018-43EC-8541-4393F0000678}" showRuler="0">
      <pageMargins left="0.39370078740157483" right="0.39370078740157483" top="0.39370078740157483" bottom="0.39370078740157483" header="0.51181102362204722" footer="0.51181102362204722"/>
      <pageSetup paperSize="9" orientation="landscape" r:id="rId1"/>
      <headerFooter alignWithMargins="0">
        <oddFooter>&amp;CSeite 10</oddFooter>
      </headerFooter>
    </customSheetView>
  </customSheetViews>
  <mergeCells count="7">
    <mergeCell ref="B7:I7"/>
    <mergeCell ref="B10:I10"/>
    <mergeCell ref="B16:E16"/>
    <mergeCell ref="B11:I11"/>
    <mergeCell ref="C13:E13"/>
    <mergeCell ref="C14:E14"/>
    <mergeCell ref="C15:E15"/>
  </mergeCells>
  <phoneticPr fontId="6" type="noConversion"/>
  <conditionalFormatting sqref="D3:D4">
    <cfRule type="cellIs" dxfId="20" priority="1" operator="equal">
      <formula>0</formula>
    </cfRule>
  </conditionalFormatting>
  <dataValidations count="1">
    <dataValidation type="list" allowBlank="1" showInputMessage="1" showErrorMessage="1" sqref="F18" xr:uid="{00000000-0002-0000-0B00-000000000000}">
      <formula1>$J$14:$J$24</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1000000}">
          <x14:formula1>
            <xm:f>'désossage 1'!$J$12:$J$17</xm:f>
          </x14:formula1>
          <xm:sqref>F13:F17 F19:F20</xm:sqref>
        </x14:dataValidation>
        <x14:dataValidation type="list" allowBlank="1" showInputMessage="1" showErrorMessage="1" xr:uid="{00000000-0002-0000-0B00-000002000000}">
          <x14:formula1>
            <xm:f>'notes détail'!$K$1:$K$4</xm:f>
          </x14:formula1>
          <xm:sqref>G25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8"/>
  <dimension ref="A1:L31"/>
  <sheetViews>
    <sheetView view="pageLayout" topLeftCell="A7" zoomScaleNormal="100" workbookViewId="0">
      <selection activeCell="F8" sqref="F8:G8"/>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c r="J1" s="308"/>
      <c r="K1" s="308"/>
      <c r="L1" s="308"/>
    </row>
    <row r="2" spans="1:12" ht="13.2" customHeight="1" x14ac:dyDescent="0.25">
      <c r="A2" s="5"/>
      <c r="B2" s="5"/>
      <c r="C2" s="308"/>
      <c r="D2" s="308"/>
      <c r="E2" s="308"/>
      <c r="F2" s="308"/>
      <c r="G2" s="308"/>
      <c r="H2" s="308"/>
      <c r="I2" s="308"/>
      <c r="J2" s="308"/>
      <c r="K2" s="308"/>
      <c r="L2" s="308"/>
    </row>
    <row r="3" spans="1:12" ht="13.2" customHeight="1" x14ac:dyDescent="0.25">
      <c r="A3" s="1" t="s">
        <v>300</v>
      </c>
      <c r="B3" s="308"/>
      <c r="C3" s="308"/>
      <c r="D3" s="308">
        <v>0</v>
      </c>
      <c r="E3" s="308"/>
      <c r="F3" s="308"/>
      <c r="G3" s="308"/>
      <c r="H3" s="308"/>
      <c r="I3" s="308"/>
      <c r="J3" s="308"/>
      <c r="K3" s="308"/>
      <c r="L3" s="308"/>
    </row>
    <row r="4" spans="1:12" ht="13.2" customHeight="1" x14ac:dyDescent="0.25">
      <c r="A4" s="16" t="s">
        <v>301</v>
      </c>
      <c r="B4" s="308"/>
      <c r="C4" s="308"/>
      <c r="D4" s="308">
        <v>0</v>
      </c>
      <c r="E4" s="308"/>
      <c r="F4" s="308"/>
      <c r="G4" s="308"/>
      <c r="H4" s="308"/>
      <c r="I4" s="308"/>
      <c r="J4" s="308"/>
      <c r="K4" s="308"/>
      <c r="L4" s="308"/>
    </row>
    <row r="5" spans="1:12" ht="13.2" customHeight="1" x14ac:dyDescent="0.25">
      <c r="A5" s="5"/>
      <c r="B5" s="1"/>
      <c r="C5" s="1"/>
      <c r="D5" s="1"/>
      <c r="E5" s="1"/>
      <c r="F5" s="1"/>
      <c r="G5" s="308"/>
      <c r="H5" s="308"/>
      <c r="I5" s="308"/>
      <c r="J5" s="308"/>
      <c r="K5" s="308"/>
      <c r="L5" s="308"/>
    </row>
    <row r="6" spans="1:12" ht="13.2" customHeight="1" x14ac:dyDescent="0.25">
      <c r="A6" s="7" t="s">
        <v>17</v>
      </c>
      <c r="B6" s="8" t="s">
        <v>422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c r="B8" s="308"/>
      <c r="C8" s="308"/>
      <c r="D8" s="1" t="s">
        <v>427</v>
      </c>
      <c r="E8" s="1"/>
      <c r="F8" s="483"/>
      <c r="G8" s="483"/>
      <c r="H8" s="308"/>
      <c r="I8" s="308"/>
      <c r="J8" s="308"/>
      <c r="K8" s="308"/>
      <c r="L8" s="308"/>
    </row>
    <row r="9" spans="1:12" ht="13.2" customHeight="1" x14ac:dyDescent="0.25">
      <c r="A9" s="5" t="s">
        <v>47</v>
      </c>
      <c r="B9" s="133" t="s">
        <v>428</v>
      </c>
      <c r="C9" s="2"/>
      <c r="D9" s="1" t="s">
        <v>429</v>
      </c>
      <c r="E9" s="1"/>
      <c r="F9" s="482"/>
      <c r="G9" s="482"/>
      <c r="H9" s="1" t="s">
        <v>177</v>
      </c>
      <c r="I9" s="2"/>
      <c r="J9" s="1"/>
      <c r="K9" s="1" t="s">
        <v>405</v>
      </c>
      <c r="L9" s="308"/>
    </row>
    <row r="10" spans="1:12" ht="27.6" customHeight="1" x14ac:dyDescent="0.25">
      <c r="B10" s="347" t="s">
        <v>555</v>
      </c>
      <c r="C10" s="347"/>
      <c r="D10" s="347"/>
      <c r="E10" s="347"/>
      <c r="F10" s="347"/>
      <c r="G10" s="347"/>
      <c r="H10" s="347"/>
      <c r="I10" s="347"/>
      <c r="J10" s="308"/>
      <c r="K10" s="308" t="s">
        <v>406</v>
      </c>
      <c r="L10" s="32" t="s">
        <v>407</v>
      </c>
    </row>
    <row r="11" spans="1:12" ht="13.2" customHeight="1" x14ac:dyDescent="0.25">
      <c r="K11" s="95"/>
      <c r="L11" s="96"/>
    </row>
    <row r="12" spans="1:12" ht="19.95" customHeight="1" x14ac:dyDescent="0.25">
      <c r="A12" s="6" t="s">
        <v>48</v>
      </c>
      <c r="B12" s="33" t="s">
        <v>423</v>
      </c>
      <c r="C12" s="33"/>
      <c r="D12" s="33"/>
      <c r="E12" s="33"/>
      <c r="F12" s="156"/>
      <c r="G12" s="92" t="s">
        <v>170</v>
      </c>
      <c r="H12" s="158" t="str">
        <f t="shared" ref="H12:H15" si="0">IF(F12="","",F12*1)</f>
        <v/>
      </c>
      <c r="J12" s="154">
        <v>1</v>
      </c>
      <c r="K12" s="228"/>
      <c r="L12" s="227"/>
    </row>
    <row r="13" spans="1:12" ht="19.95" customHeight="1" x14ac:dyDescent="0.25">
      <c r="A13" s="6" t="s">
        <v>49</v>
      </c>
      <c r="B13" s="33" t="s">
        <v>424</v>
      </c>
      <c r="C13" s="33"/>
      <c r="D13" s="33"/>
      <c r="E13" s="33"/>
      <c r="F13" s="156"/>
      <c r="G13" s="92" t="s">
        <v>170</v>
      </c>
      <c r="H13" s="158" t="str">
        <f t="shared" si="0"/>
        <v/>
      </c>
      <c r="J13" s="154">
        <v>2</v>
      </c>
      <c r="K13" s="226"/>
      <c r="L13" s="227"/>
    </row>
    <row r="14" spans="1:12" ht="19.95" customHeight="1" x14ac:dyDescent="0.25">
      <c r="A14" s="6" t="s">
        <v>50</v>
      </c>
      <c r="B14" s="33" t="s">
        <v>425</v>
      </c>
      <c r="C14" s="33"/>
      <c r="D14" s="33"/>
      <c r="E14" s="33"/>
      <c r="F14" s="156"/>
      <c r="G14" s="92" t="s">
        <v>170</v>
      </c>
      <c r="H14" s="158" t="str">
        <f t="shared" si="0"/>
        <v/>
      </c>
      <c r="J14" s="154">
        <v>3</v>
      </c>
      <c r="K14" s="226"/>
      <c r="L14" s="227"/>
    </row>
    <row r="15" spans="1:12" ht="19.95" customHeight="1" x14ac:dyDescent="0.25">
      <c r="A15" s="6" t="s">
        <v>51</v>
      </c>
      <c r="B15" s="33" t="s">
        <v>426</v>
      </c>
      <c r="C15" s="33"/>
      <c r="D15" s="33"/>
      <c r="E15" s="33"/>
      <c r="F15" s="156"/>
      <c r="G15" s="92" t="s">
        <v>170</v>
      </c>
      <c r="H15" s="158" t="str">
        <f t="shared" si="0"/>
        <v/>
      </c>
      <c r="J15" s="154">
        <v>4</v>
      </c>
      <c r="K15" s="226"/>
      <c r="L15" s="227"/>
    </row>
    <row r="16" spans="1:12" ht="19.95" customHeight="1" x14ac:dyDescent="0.25">
      <c r="A16" s="6" t="s">
        <v>52</v>
      </c>
      <c r="B16" s="33" t="s">
        <v>388</v>
      </c>
      <c r="C16" s="33"/>
      <c r="D16" s="33"/>
      <c r="E16" s="33"/>
      <c r="F16" s="156"/>
      <c r="G16" s="15" t="s">
        <v>410</v>
      </c>
      <c r="H16" s="175"/>
      <c r="J16" s="85"/>
      <c r="K16" s="226"/>
      <c r="L16" s="227"/>
    </row>
    <row r="17" spans="1:12" ht="19.95" customHeight="1" x14ac:dyDescent="0.25">
      <c r="A17" s="6" t="s">
        <v>53</v>
      </c>
      <c r="B17" s="33" t="s">
        <v>389</v>
      </c>
      <c r="C17" s="33"/>
      <c r="D17" s="33"/>
      <c r="E17" s="33"/>
      <c r="F17" s="156"/>
      <c r="G17" s="15" t="s">
        <v>411</v>
      </c>
      <c r="H17" s="175"/>
      <c r="J17" s="85"/>
      <c r="K17" s="226"/>
      <c r="L17" s="227"/>
    </row>
    <row r="18" spans="1:12" ht="19.95" customHeight="1" x14ac:dyDescent="0.25">
      <c r="A18" s="6" t="s">
        <v>219</v>
      </c>
      <c r="B18" s="33" t="s">
        <v>417</v>
      </c>
      <c r="C18" s="33"/>
      <c r="D18" s="33"/>
      <c r="E18" s="33"/>
      <c r="F18" s="156"/>
      <c r="G18" s="15" t="s">
        <v>430</v>
      </c>
      <c r="H18" s="175"/>
      <c r="J18" s="85"/>
      <c r="K18" s="226"/>
      <c r="L18" s="227"/>
    </row>
    <row r="19" spans="1:12" ht="19.95" customHeight="1" x14ac:dyDescent="0.25">
      <c r="E19" s="308" t="s">
        <v>364</v>
      </c>
      <c r="H19" s="158" t="str">
        <f>IF(H12="","",SUM(H12:H15))</f>
        <v/>
      </c>
      <c r="J19" s="85"/>
      <c r="K19" s="226"/>
      <c r="L19" s="227"/>
    </row>
    <row r="20" spans="1:12" ht="19.95" customHeight="1" x14ac:dyDescent="0.25">
      <c r="E20" s="10" t="s">
        <v>390</v>
      </c>
      <c r="H20" s="158" t="str">
        <f>IF(A25="x",0,IF(A26="x",1,IF(A27="x",2,"")))</f>
        <v/>
      </c>
      <c r="J20" s="86"/>
      <c r="K20" s="226"/>
      <c r="L20" s="227"/>
    </row>
    <row r="21" spans="1:12" ht="19.95" customHeight="1" x14ac:dyDescent="0.25">
      <c r="E21" s="18" t="s">
        <v>391</v>
      </c>
      <c r="G21" s="1" t="s">
        <v>401</v>
      </c>
      <c r="H21" s="89"/>
      <c r="I21" s="198" t="str">
        <f>IF(H20="","",H19-H20)</f>
        <v/>
      </c>
      <c r="J21" s="85"/>
      <c r="K21" s="226"/>
      <c r="L21" s="227"/>
    </row>
    <row r="22" spans="1:12" ht="6" customHeight="1" x14ac:dyDescent="0.25">
      <c r="K22" s="226"/>
      <c r="L22" s="227"/>
    </row>
    <row r="23" spans="1:12" s="11" customFormat="1" ht="19.95" customHeight="1" x14ac:dyDescent="0.25">
      <c r="A23" s="172" t="s">
        <v>431</v>
      </c>
      <c r="F23" s="1" t="s">
        <v>401</v>
      </c>
      <c r="H23" s="195" t="s">
        <v>172</v>
      </c>
      <c r="I23" s="196">
        <v>20</v>
      </c>
      <c r="J23"/>
      <c r="K23" s="226"/>
      <c r="L23" s="227"/>
    </row>
    <row r="24" spans="1:12" s="11" customFormat="1" ht="19.95" customHeight="1" x14ac:dyDescent="0.25">
      <c r="A24" s="11" t="s">
        <v>432</v>
      </c>
      <c r="D24" s="287" t="s">
        <v>434</v>
      </c>
      <c r="E24" s="199"/>
      <c r="J24"/>
      <c r="K24" s="226"/>
      <c r="L24" s="227"/>
    </row>
    <row r="25" spans="1:12" s="11" customFormat="1" ht="19.95" customHeight="1" x14ac:dyDescent="0.25">
      <c r="A25" s="171"/>
      <c r="B25" s="29" t="s">
        <v>435</v>
      </c>
      <c r="D25" s="11" t="s">
        <v>394</v>
      </c>
      <c r="J25" t="str">
        <f>IF(A25="","",0)</f>
        <v/>
      </c>
      <c r="K25" s="226"/>
      <c r="L25" s="227"/>
    </row>
    <row r="26" spans="1:12" s="11" customFormat="1" ht="19.95" customHeight="1" x14ac:dyDescent="0.25">
      <c r="A26" s="160"/>
      <c r="B26" s="29" t="s">
        <v>436</v>
      </c>
      <c r="D26" s="170" t="s">
        <v>437</v>
      </c>
      <c r="J26" t="str">
        <f>IF(A26="","",0.6)</f>
        <v/>
      </c>
      <c r="K26" s="226"/>
      <c r="L26" s="227"/>
    </row>
    <row r="27" spans="1:12" s="11" customFormat="1" ht="19.95" customHeight="1" x14ac:dyDescent="0.25">
      <c r="A27" s="160"/>
      <c r="B27" s="200" t="s">
        <v>438</v>
      </c>
      <c r="D27" s="170" t="s">
        <v>396</v>
      </c>
      <c r="E27" s="174" t="s">
        <v>408</v>
      </c>
      <c r="F27" s="222"/>
      <c r="G27" s="313">
        <v>4</v>
      </c>
      <c r="J27" t="str">
        <f>IF(A27="","",1.2)</f>
        <v/>
      </c>
      <c r="K27" s="226"/>
      <c r="L27" s="227"/>
    </row>
    <row r="28" spans="1:12" ht="19.95" customHeight="1" x14ac:dyDescent="0.25">
      <c r="A28" s="199"/>
      <c r="B28" s="199"/>
      <c r="C28" s="199"/>
      <c r="D28" s="199"/>
      <c r="E28" s="199"/>
      <c r="F28" s="199"/>
      <c r="G28" s="199"/>
      <c r="H28" s="199"/>
      <c r="I28" s="199"/>
      <c r="J28">
        <f>SUM(J25:J27)</f>
        <v>0</v>
      </c>
      <c r="K28" s="226"/>
      <c r="L28" s="227"/>
    </row>
    <row r="29" spans="1:12" ht="19.95" customHeight="1" x14ac:dyDescent="0.25">
      <c r="A29" s="199"/>
      <c r="B29" s="199"/>
      <c r="C29" s="199"/>
      <c r="D29" s="199"/>
      <c r="E29" s="199"/>
      <c r="F29" s="199"/>
      <c r="G29" s="199"/>
      <c r="H29" s="199"/>
      <c r="I29" s="199"/>
      <c r="J29" t="s">
        <v>169</v>
      </c>
      <c r="K29" s="226"/>
      <c r="L29" s="227"/>
    </row>
    <row r="30" spans="1:12" ht="19.95" customHeight="1" x14ac:dyDescent="0.25">
      <c r="A30" s="481" t="s">
        <v>402</v>
      </c>
      <c r="B30" s="481"/>
      <c r="C30" s="481"/>
      <c r="D30" s="481"/>
      <c r="E30" s="481"/>
      <c r="F30" s="481"/>
      <c r="G30" s="481"/>
      <c r="H30" s="481"/>
      <c r="I30" s="481"/>
      <c r="K30" s="226"/>
      <c r="L30" s="227"/>
    </row>
    <row r="31" spans="1:12" ht="19.95" customHeight="1" x14ac:dyDescent="0.25">
      <c r="A31" s="481"/>
      <c r="B31" s="481"/>
      <c r="C31" s="481"/>
      <c r="D31" s="481"/>
      <c r="E31" s="481"/>
      <c r="F31" s="481"/>
      <c r="G31" s="481"/>
      <c r="H31" s="481"/>
      <c r="I31" s="481"/>
      <c r="K31" s="226"/>
      <c r="L31" s="227"/>
    </row>
  </sheetData>
  <sheetProtection sheet="1" objects="1" scenarios="1"/>
  <customSheetViews>
    <customSheetView guid="{FC3D7473-9018-43EC-8541-4393F0000678}" showRuler="0">
      <selection activeCell="H10" sqref="H10"/>
      <pageMargins left="0.39370078740157483" right="0.39370078740157483" top="0.39370078740157483" bottom="0.39370078740157483" header="0.51181102362204722" footer="0.51181102362204722"/>
      <pageSetup paperSize="9" orientation="landscape" r:id="rId1"/>
      <headerFooter alignWithMargins="0">
        <oddFooter>&amp;CSeite 11</oddFooter>
      </headerFooter>
    </customSheetView>
  </customSheetViews>
  <mergeCells count="5">
    <mergeCell ref="B10:I10"/>
    <mergeCell ref="B7:I7"/>
    <mergeCell ref="A30:I31"/>
    <mergeCell ref="F9:G9"/>
    <mergeCell ref="F8:G8"/>
  </mergeCells>
  <phoneticPr fontId="6" type="noConversion"/>
  <conditionalFormatting sqref="D3:D4">
    <cfRule type="cellIs" dxfId="19" priority="2" operator="equal">
      <formula>0</formula>
    </cfRule>
  </conditionalFormatting>
  <conditionalFormatting sqref="D26:D27">
    <cfRule type="duplicateValues" dxfId="18" priority="1"/>
  </conditionalFormatting>
  <dataValidations disablePrompts="1" count="1">
    <dataValidation type="list" allowBlank="1" showInputMessage="1" showErrorMessage="1" errorTitle="Ihre Eingabe ist nicht korrekt" error="Bitte geben Sie den Buchstaben &quot;x&quot; in das gewünschte Feld ein. Danke" sqref="A25:A27" xr:uid="{00000000-0002-0000-0C00-000000000000}">
      <formula1>$J$29</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13</oddFooter>
  </headerFooter>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C00-000001000000}">
          <x14:formula1>
            <xm:f>'désossage 1'!$J$12:$J$17</xm:f>
          </x14:formula1>
          <xm:sqref>F12:F18</xm:sqref>
        </x14:dataValidation>
        <x14:dataValidation type="list" allowBlank="1" showInputMessage="1" showErrorMessage="1" xr:uid="{00000000-0002-0000-0C00-000002000000}">
          <x14:formula1>
            <xm:f>'notes détail'!$K$1:$K$4</xm:f>
          </x14:formula1>
          <xm:sqref>G27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9"/>
  <dimension ref="A1:L29"/>
  <sheetViews>
    <sheetView view="pageLayout" zoomScaleNormal="100" workbookViewId="0">
      <selection activeCell="F8" sqref="F8:G8"/>
    </sheetView>
  </sheetViews>
  <sheetFormatPr baseColWidth="10" defaultColWidth="11.44140625" defaultRowHeight="19.95" customHeight="1" x14ac:dyDescent="0.25"/>
  <cols>
    <col min="1" max="1" width="6.33203125" style="6" customWidth="1"/>
    <col min="2" max="5" width="11.44140625" style="282"/>
    <col min="6" max="9" width="5.44140625" style="282" customWidth="1"/>
    <col min="10" max="10" width="5.44140625" style="282" hidden="1" customWidth="1"/>
    <col min="11" max="11" width="8.33203125" style="282" customWidth="1"/>
    <col min="12" max="12" width="53.6640625" style="282" customWidth="1"/>
    <col min="13" max="16384" width="11.44140625" style="282"/>
  </cols>
  <sheetData>
    <row r="1" spans="1:12" ht="13.2" customHeight="1" x14ac:dyDescent="0.25">
      <c r="A1" s="316" t="s">
        <v>299</v>
      </c>
      <c r="B1" s="308"/>
      <c r="C1" s="308"/>
      <c r="D1" s="308"/>
      <c r="E1" s="308"/>
      <c r="F1" s="308"/>
      <c r="G1" s="308"/>
      <c r="H1" s="308"/>
      <c r="I1" s="308"/>
      <c r="J1" s="308"/>
      <c r="K1" s="308"/>
      <c r="L1" s="308"/>
    </row>
    <row r="2" spans="1:12" ht="13.2" customHeight="1" x14ac:dyDescent="0.25">
      <c r="A2" s="5"/>
      <c r="B2" s="5"/>
      <c r="C2" s="308"/>
      <c r="D2" s="308"/>
      <c r="E2" s="308"/>
      <c r="F2" s="308"/>
      <c r="G2" s="308"/>
      <c r="H2" s="308"/>
      <c r="I2" s="308"/>
      <c r="J2" s="308"/>
      <c r="K2" s="308"/>
      <c r="L2" s="308"/>
    </row>
    <row r="3" spans="1:12" ht="13.2" customHeight="1" x14ac:dyDescent="0.25">
      <c r="A3" s="1" t="s">
        <v>300</v>
      </c>
      <c r="B3" s="308"/>
      <c r="C3" s="308"/>
      <c r="D3" s="308">
        <v>0</v>
      </c>
      <c r="E3" s="308"/>
      <c r="F3" s="308"/>
      <c r="G3" s="308"/>
      <c r="H3" s="308"/>
      <c r="I3" s="308"/>
      <c r="J3" s="308"/>
      <c r="K3" s="308"/>
      <c r="L3" s="308"/>
    </row>
    <row r="4" spans="1:12" ht="13.2" customHeight="1" x14ac:dyDescent="0.25">
      <c r="A4" s="16" t="s">
        <v>301</v>
      </c>
      <c r="B4" s="308"/>
      <c r="C4" s="308"/>
      <c r="D4" s="308">
        <v>0</v>
      </c>
      <c r="E4" s="308"/>
      <c r="F4" s="308"/>
      <c r="G4" s="308"/>
      <c r="H4" s="308"/>
      <c r="I4" s="308"/>
      <c r="J4" s="308"/>
      <c r="K4" s="308"/>
      <c r="L4" s="308"/>
    </row>
    <row r="5" spans="1:12" ht="13.2" customHeight="1" x14ac:dyDescent="0.25">
      <c r="A5" s="5"/>
      <c r="B5" s="1"/>
      <c r="C5" s="1"/>
      <c r="D5" s="1"/>
      <c r="E5" s="1"/>
      <c r="F5" s="1"/>
      <c r="G5" s="308"/>
      <c r="H5" s="308"/>
      <c r="I5" s="308"/>
      <c r="J5" s="308"/>
      <c r="K5" s="308"/>
      <c r="L5" s="308"/>
    </row>
    <row r="6" spans="1:12" ht="13.2" customHeight="1" x14ac:dyDescent="0.25">
      <c r="A6" s="7" t="s">
        <v>17</v>
      </c>
      <c r="B6" s="8" t="s">
        <v>422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c r="B8" s="308"/>
      <c r="C8" s="308"/>
      <c r="D8" s="1" t="s">
        <v>427</v>
      </c>
      <c r="E8" s="1"/>
      <c r="F8" s="483"/>
      <c r="G8" s="483"/>
      <c r="H8" s="308"/>
      <c r="I8" s="308"/>
      <c r="J8" s="308"/>
      <c r="K8" s="308"/>
      <c r="L8" s="308"/>
    </row>
    <row r="9" spans="1:12" ht="13.2" customHeight="1" x14ac:dyDescent="0.25">
      <c r="A9" s="5" t="s">
        <v>54</v>
      </c>
      <c r="B9" s="133" t="s">
        <v>307</v>
      </c>
      <c r="C9" s="2"/>
      <c r="D9" s="1" t="s">
        <v>429</v>
      </c>
      <c r="E9" s="1"/>
      <c r="F9" s="482"/>
      <c r="G9" s="482"/>
      <c r="H9" s="1" t="s">
        <v>177</v>
      </c>
      <c r="I9" s="2"/>
      <c r="J9" s="1"/>
      <c r="K9" s="1" t="s">
        <v>405</v>
      </c>
      <c r="L9" s="308"/>
    </row>
    <row r="10" spans="1:12" ht="27.6" customHeight="1" x14ac:dyDescent="0.25">
      <c r="B10" s="347" t="s">
        <v>555</v>
      </c>
      <c r="C10" s="347"/>
      <c r="D10" s="347"/>
      <c r="E10" s="347"/>
      <c r="F10" s="347"/>
      <c r="G10" s="347"/>
      <c r="H10" s="347"/>
      <c r="I10" s="347"/>
      <c r="K10" s="308" t="s">
        <v>406</v>
      </c>
      <c r="L10" s="32" t="s">
        <v>407</v>
      </c>
    </row>
    <row r="11" spans="1:12" ht="13.2" customHeight="1" x14ac:dyDescent="0.25">
      <c r="K11" s="95"/>
      <c r="L11" s="96"/>
    </row>
    <row r="12" spans="1:12" ht="19.95" customHeight="1" x14ac:dyDescent="0.25">
      <c r="A12" s="287" t="s">
        <v>55</v>
      </c>
      <c r="B12" s="33" t="s">
        <v>424</v>
      </c>
      <c r="C12" s="33"/>
      <c r="D12" s="33"/>
      <c r="E12" s="33"/>
      <c r="F12" s="156"/>
      <c r="G12" s="92" t="s">
        <v>170</v>
      </c>
      <c r="H12" s="158" t="str">
        <f>IF('Abattoir V'!F16="","",'Abattoir gb'!F18)</f>
        <v/>
      </c>
      <c r="J12" s="154">
        <v>1</v>
      </c>
      <c r="K12" s="228"/>
      <c r="L12" s="227"/>
    </row>
    <row r="13" spans="1:12" ht="19.95" customHeight="1" x14ac:dyDescent="0.25">
      <c r="A13" s="287" t="s">
        <v>56</v>
      </c>
      <c r="B13" s="33" t="s">
        <v>425</v>
      </c>
      <c r="C13" s="33"/>
      <c r="D13" s="33"/>
      <c r="E13" s="33"/>
      <c r="F13" s="156"/>
      <c r="G13" s="92" t="s">
        <v>170</v>
      </c>
      <c r="H13" s="158" t="str">
        <f t="shared" ref="H13:H14" si="0">IF(F13="","",F13*1)</f>
        <v/>
      </c>
      <c r="J13" s="154">
        <v>2</v>
      </c>
      <c r="K13" s="226"/>
      <c r="L13" s="227"/>
    </row>
    <row r="14" spans="1:12" ht="19.95" customHeight="1" x14ac:dyDescent="0.25">
      <c r="A14" s="287" t="s">
        <v>57</v>
      </c>
      <c r="B14" s="33" t="s">
        <v>426</v>
      </c>
      <c r="C14" s="33"/>
      <c r="D14" s="33"/>
      <c r="E14" s="33"/>
      <c r="F14" s="156"/>
      <c r="G14" s="92" t="s">
        <v>170</v>
      </c>
      <c r="H14" s="158" t="str">
        <f t="shared" si="0"/>
        <v/>
      </c>
      <c r="J14" s="154">
        <v>3</v>
      </c>
      <c r="K14" s="226"/>
      <c r="L14" s="227"/>
    </row>
    <row r="15" spans="1:12" ht="19.95" customHeight="1" x14ac:dyDescent="0.25">
      <c r="A15" s="287" t="s">
        <v>58</v>
      </c>
      <c r="B15" s="33" t="s">
        <v>388</v>
      </c>
      <c r="C15" s="33"/>
      <c r="D15" s="33"/>
      <c r="E15" s="33"/>
      <c r="F15" s="156"/>
      <c r="G15" s="15" t="s">
        <v>410</v>
      </c>
      <c r="H15" s="175"/>
      <c r="J15" s="85"/>
      <c r="K15" s="226"/>
      <c r="L15" s="227"/>
    </row>
    <row r="16" spans="1:12" ht="19.95" customHeight="1" x14ac:dyDescent="0.25">
      <c r="A16" s="287" t="s">
        <v>59</v>
      </c>
      <c r="B16" s="33" t="s">
        <v>389</v>
      </c>
      <c r="C16" s="33"/>
      <c r="D16" s="33"/>
      <c r="E16" s="33"/>
      <c r="F16" s="156"/>
      <c r="G16" s="15" t="s">
        <v>411</v>
      </c>
      <c r="H16" s="175"/>
      <c r="J16" s="85"/>
      <c r="K16" s="226"/>
      <c r="L16" s="227"/>
    </row>
    <row r="17" spans="1:12" ht="19.95" customHeight="1" x14ac:dyDescent="0.25">
      <c r="A17" s="287" t="s">
        <v>60</v>
      </c>
      <c r="B17" s="33" t="s">
        <v>417</v>
      </c>
      <c r="C17" s="33"/>
      <c r="D17" s="33"/>
      <c r="E17" s="33"/>
      <c r="F17" s="156"/>
      <c r="G17" s="15" t="s">
        <v>430</v>
      </c>
      <c r="H17" s="175"/>
      <c r="J17" s="85"/>
      <c r="K17" s="226"/>
      <c r="L17" s="227"/>
    </row>
    <row r="18" spans="1:12" ht="19.95" customHeight="1" x14ac:dyDescent="0.25">
      <c r="E18" s="308" t="s">
        <v>364</v>
      </c>
      <c r="H18" s="158" t="str">
        <f>IF(H12="","",SUM(H12:H14))</f>
        <v/>
      </c>
      <c r="J18" s="85"/>
      <c r="K18" s="226"/>
      <c r="L18" s="227"/>
    </row>
    <row r="19" spans="1:12" ht="19.95" customHeight="1" x14ac:dyDescent="0.25">
      <c r="E19" s="10" t="s">
        <v>390</v>
      </c>
      <c r="H19" s="158" t="str">
        <f>IF(A24="x",0,IF(A25="x",1,""))</f>
        <v/>
      </c>
      <c r="J19" s="86"/>
      <c r="K19" s="226"/>
      <c r="L19" s="227"/>
    </row>
    <row r="20" spans="1:12" ht="19.95" customHeight="1" x14ac:dyDescent="0.25">
      <c r="E20" s="18" t="s">
        <v>391</v>
      </c>
      <c r="G20" s="1" t="s">
        <v>401</v>
      </c>
      <c r="H20" s="89"/>
      <c r="I20" s="198" t="str">
        <f>IF(H19="","",H18-H19)</f>
        <v/>
      </c>
      <c r="J20" s="85"/>
      <c r="K20" s="226"/>
      <c r="L20" s="227"/>
    </row>
    <row r="21" spans="1:12" ht="6" customHeight="1" x14ac:dyDescent="0.25">
      <c r="K21" s="226"/>
      <c r="L21" s="227"/>
    </row>
    <row r="22" spans="1:12" s="11" customFormat="1" ht="19.95" customHeight="1" x14ac:dyDescent="0.25">
      <c r="A22" s="172" t="s">
        <v>439</v>
      </c>
      <c r="F22" s="1" t="s">
        <v>401</v>
      </c>
      <c r="H22" s="195" t="s">
        <v>172</v>
      </c>
      <c r="I22" s="196">
        <v>15</v>
      </c>
      <c r="J22" s="282"/>
      <c r="K22" s="226"/>
      <c r="L22" s="227"/>
    </row>
    <row r="23" spans="1:12" s="11" customFormat="1" ht="19.95" customHeight="1" x14ac:dyDescent="0.25">
      <c r="A23" s="11" t="s">
        <v>432</v>
      </c>
      <c r="D23" s="287" t="s">
        <v>434</v>
      </c>
      <c r="J23" s="282"/>
      <c r="K23" s="226"/>
      <c r="L23" s="227"/>
    </row>
    <row r="24" spans="1:12" s="11" customFormat="1" ht="19.95" customHeight="1" x14ac:dyDescent="0.25">
      <c r="A24" s="171"/>
      <c r="B24" s="200" t="s">
        <v>440</v>
      </c>
      <c r="D24" s="11" t="s">
        <v>394</v>
      </c>
      <c r="J24" s="282" t="str">
        <f>IF(A24="","",0)</f>
        <v/>
      </c>
      <c r="K24" s="226"/>
      <c r="L24" s="227"/>
    </row>
    <row r="25" spans="1:12" s="11" customFormat="1" ht="19.5" customHeight="1" x14ac:dyDescent="0.25">
      <c r="A25" s="160"/>
      <c r="B25" s="200" t="s">
        <v>441</v>
      </c>
      <c r="D25" s="170" t="s">
        <v>437</v>
      </c>
      <c r="E25" s="174" t="s">
        <v>408</v>
      </c>
      <c r="F25" s="282"/>
      <c r="G25" s="313">
        <v>4</v>
      </c>
      <c r="J25" s="282" t="str">
        <f>IF(A25="","",0.6)</f>
        <v/>
      </c>
      <c r="K25" s="226"/>
      <c r="L25" s="227"/>
    </row>
    <row r="26" spans="1:12" ht="19.95" customHeight="1" x14ac:dyDescent="0.25">
      <c r="A26" s="199"/>
      <c r="B26" s="199"/>
      <c r="C26" s="199"/>
      <c r="D26" s="199"/>
      <c r="E26" s="199"/>
      <c r="F26" s="199"/>
      <c r="G26" s="199"/>
      <c r="H26" s="199"/>
      <c r="I26" s="199"/>
      <c r="J26" s="282">
        <f>SUM(J24:J25)</f>
        <v>0</v>
      </c>
      <c r="K26" s="226"/>
      <c r="L26" s="227"/>
    </row>
    <row r="27" spans="1:12" ht="19.95" customHeight="1" x14ac:dyDescent="0.25">
      <c r="A27" s="199"/>
      <c r="B27" s="199"/>
      <c r="C27" s="199"/>
      <c r="D27" s="199"/>
      <c r="E27" s="199"/>
      <c r="F27" s="199"/>
      <c r="G27" s="199"/>
      <c r="H27" s="199"/>
      <c r="I27" s="199"/>
      <c r="J27" s="282" t="s">
        <v>169</v>
      </c>
      <c r="K27" s="226"/>
      <c r="L27" s="227"/>
    </row>
    <row r="28" spans="1:12" ht="19.95" customHeight="1" x14ac:dyDescent="0.25">
      <c r="A28" s="481" t="s">
        <v>402</v>
      </c>
      <c r="B28" s="481"/>
      <c r="C28" s="481"/>
      <c r="D28" s="481"/>
      <c r="E28" s="481"/>
      <c r="F28" s="481"/>
      <c r="G28" s="481"/>
      <c r="H28" s="481"/>
      <c r="I28" s="481"/>
      <c r="K28" s="226"/>
      <c r="L28" s="227"/>
    </row>
    <row r="29" spans="1:12" ht="19.95" customHeight="1" x14ac:dyDescent="0.25">
      <c r="A29" s="481"/>
      <c r="B29" s="481"/>
      <c r="C29" s="481"/>
      <c r="D29" s="481"/>
      <c r="E29" s="481"/>
      <c r="F29" s="481"/>
      <c r="G29" s="481"/>
      <c r="H29" s="481"/>
      <c r="I29" s="481"/>
      <c r="K29" s="226"/>
      <c r="L29" s="227"/>
    </row>
  </sheetData>
  <sheetProtection sheet="1" objects="1" scenarios="1"/>
  <mergeCells count="5">
    <mergeCell ref="B7:I7"/>
    <mergeCell ref="F9:G9"/>
    <mergeCell ref="B10:I10"/>
    <mergeCell ref="A28:I29"/>
    <mergeCell ref="F8:G8"/>
  </mergeCells>
  <conditionalFormatting sqref="D3:D4">
    <cfRule type="cellIs" dxfId="17" priority="2" operator="equal">
      <formula>0</formula>
    </cfRule>
  </conditionalFormatting>
  <conditionalFormatting sqref="D25">
    <cfRule type="duplicateValues" dxfId="16" priority="1"/>
  </conditionalFormatting>
  <dataValidations disablePrompts="1" count="1">
    <dataValidation type="list" allowBlank="1" showInputMessage="1" showErrorMessage="1" errorTitle="Ihre Eingabe ist nicht korrekt" error="Bitte geben Sie den Buchstaben &quot;x&quot; in das gewünschte Feld ein. Danke" sqref="A24:A25" xr:uid="{00000000-0002-0000-0D00-000000000000}">
      <formula1>$J$27</formula1>
    </dataValidation>
  </dataValidations>
  <pageMargins left="0.39370078740157483" right="0.39370078740157483" top="0.39370078740157483" bottom="0.39370078740157483" header="0.51181102362204722" footer="0.19685039370078741"/>
  <pageSetup paperSize="9" scale="97" orientation="landscape" r:id="rId1"/>
  <headerFooter alignWithMargins="0">
    <oddFooter>&amp;Cpage 14</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D00-000001000000}">
          <x14:formula1>
            <xm:f>'notes détail'!$K$1:$K$4</xm:f>
          </x14:formula1>
          <xm:sqref>G25</xm:sqref>
        </x14:dataValidation>
        <x14:dataValidation type="list" allowBlank="1" showInputMessage="1" showErrorMessage="1" xr:uid="{00000000-0002-0000-0D00-000002000000}">
          <x14:formula1>
            <xm:f>'désossage 1'!$J$12:$J$17</xm:f>
          </x14:formula1>
          <xm:sqref>F12:F17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0"/>
  <dimension ref="A1:L30"/>
  <sheetViews>
    <sheetView view="pageLayout" zoomScaleNormal="100" workbookViewId="0">
      <selection activeCell="F9" sqref="F9:G9"/>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8" t="s">
        <v>422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13.2" customHeight="1" x14ac:dyDescent="0.25">
      <c r="A9" s="5" t="s">
        <v>61</v>
      </c>
      <c r="B9" s="133" t="s">
        <v>308</v>
      </c>
      <c r="C9" s="2"/>
      <c r="D9" s="1" t="s">
        <v>442</v>
      </c>
      <c r="E9" s="1"/>
      <c r="F9" s="483"/>
      <c r="G9" s="468"/>
      <c r="H9" s="1" t="s">
        <v>177</v>
      </c>
      <c r="I9" s="2"/>
      <c r="J9" s="1"/>
      <c r="K9" s="1" t="s">
        <v>405</v>
      </c>
      <c r="L9" s="308"/>
    </row>
    <row r="10" spans="1:12" ht="27" customHeight="1" x14ac:dyDescent="0.25">
      <c r="B10" s="484" t="s">
        <v>556</v>
      </c>
      <c r="C10" s="485"/>
      <c r="D10" s="485"/>
      <c r="E10" s="485"/>
      <c r="F10" s="485"/>
      <c r="G10" s="485"/>
      <c r="H10" s="485"/>
      <c r="I10" s="485"/>
      <c r="K10" s="308" t="s">
        <v>406</v>
      </c>
      <c r="L10" s="32" t="s">
        <v>407</v>
      </c>
    </row>
    <row r="11" spans="1:12" ht="13.2" customHeight="1" x14ac:dyDescent="0.25">
      <c r="K11" s="9"/>
      <c r="L11" s="32"/>
    </row>
    <row r="12" spans="1:12" ht="19.95" customHeight="1" x14ac:dyDescent="0.25">
      <c r="A12" s="287" t="s">
        <v>62</v>
      </c>
      <c r="B12" s="477" t="s">
        <v>443</v>
      </c>
      <c r="C12" s="477"/>
      <c r="D12" s="477"/>
      <c r="E12" s="486"/>
      <c r="F12" s="156"/>
      <c r="G12" s="92" t="s">
        <v>170</v>
      </c>
      <c r="H12" s="158" t="str">
        <f>IF(F12="","",F12*1)</f>
        <v/>
      </c>
      <c r="J12" s="154">
        <v>1</v>
      </c>
      <c r="K12" s="226"/>
      <c r="L12" s="227"/>
    </row>
    <row r="13" spans="1:12" ht="19.95" customHeight="1" x14ac:dyDescent="0.25">
      <c r="A13" s="287" t="s">
        <v>63</v>
      </c>
      <c r="B13" s="33" t="s">
        <v>444</v>
      </c>
      <c r="C13" s="33"/>
      <c r="D13" s="33"/>
      <c r="E13" s="33"/>
      <c r="F13" s="156"/>
      <c r="G13" s="92" t="s">
        <v>170</v>
      </c>
      <c r="H13" s="158" t="str">
        <f>IF(F13="","",F13*1)</f>
        <v/>
      </c>
      <c r="J13" s="154">
        <v>2</v>
      </c>
      <c r="K13" s="226"/>
      <c r="L13" s="227"/>
    </row>
    <row r="14" spans="1:12" ht="19.95" customHeight="1" x14ac:dyDescent="0.25">
      <c r="A14" s="287" t="s">
        <v>64</v>
      </c>
      <c r="B14" s="33" t="s">
        <v>445</v>
      </c>
      <c r="C14" s="33"/>
      <c r="D14" s="33"/>
      <c r="E14" s="33"/>
      <c r="F14" s="156"/>
      <c r="G14" s="92" t="s">
        <v>170</v>
      </c>
      <c r="H14" s="158" t="str">
        <f>IF(F14="","",F14*1)</f>
        <v/>
      </c>
      <c r="J14" s="154">
        <v>3</v>
      </c>
      <c r="K14" s="226"/>
      <c r="L14" s="227"/>
    </row>
    <row r="15" spans="1:12" ht="19.95" customHeight="1" x14ac:dyDescent="0.25">
      <c r="A15" s="287" t="s">
        <v>65</v>
      </c>
      <c r="B15" s="33" t="s">
        <v>388</v>
      </c>
      <c r="C15" s="33"/>
      <c r="D15" s="33"/>
      <c r="E15" s="33"/>
      <c r="F15" s="156"/>
      <c r="G15" s="15" t="s">
        <v>410</v>
      </c>
      <c r="J15" s="154">
        <v>4</v>
      </c>
      <c r="K15" s="226"/>
      <c r="L15" s="227"/>
    </row>
    <row r="16" spans="1:12" ht="19.95" customHeight="1" x14ac:dyDescent="0.25">
      <c r="A16" s="287" t="s">
        <v>66</v>
      </c>
      <c r="B16" s="33" t="s">
        <v>389</v>
      </c>
      <c r="C16" s="33"/>
      <c r="D16" s="33"/>
      <c r="E16" s="33"/>
      <c r="F16" s="156"/>
      <c r="G16" s="15" t="s">
        <v>411</v>
      </c>
      <c r="J16" s="154"/>
      <c r="K16" s="226"/>
      <c r="L16" s="227"/>
    </row>
    <row r="17" spans="1:12" ht="19.95" customHeight="1" x14ac:dyDescent="0.25">
      <c r="A17" s="287" t="s">
        <v>67</v>
      </c>
      <c r="B17" s="33" t="s">
        <v>417</v>
      </c>
      <c r="C17" s="33"/>
      <c r="D17" s="33"/>
      <c r="E17" s="33"/>
      <c r="F17" s="156"/>
      <c r="G17" s="15" t="s">
        <v>430</v>
      </c>
      <c r="J17" s="85"/>
      <c r="K17" s="226"/>
      <c r="L17" s="227"/>
    </row>
    <row r="18" spans="1:12" ht="19.95" customHeight="1" x14ac:dyDescent="0.25">
      <c r="E18" s="308" t="s">
        <v>364</v>
      </c>
      <c r="H18" s="158" t="str">
        <f>IF(H12="","",SUM(H12:H14))</f>
        <v/>
      </c>
      <c r="J18" s="85"/>
      <c r="K18" s="226"/>
      <c r="L18" s="227"/>
    </row>
    <row r="19" spans="1:12" ht="19.95" customHeight="1" x14ac:dyDescent="0.25">
      <c r="E19" s="10" t="s">
        <v>390</v>
      </c>
      <c r="H19" s="158" t="str">
        <f>IF(A23="x",0,IF(A24="x",1,""))</f>
        <v/>
      </c>
      <c r="J19" s="85"/>
      <c r="K19" s="226"/>
      <c r="L19" s="227"/>
    </row>
    <row r="20" spans="1:12" ht="19.95" customHeight="1" x14ac:dyDescent="0.25">
      <c r="E20" s="18" t="s">
        <v>391</v>
      </c>
      <c r="G20" s="1" t="s">
        <v>401</v>
      </c>
      <c r="H20" s="89"/>
      <c r="I20" s="198" t="str">
        <f>IF(H19="","",H18-H19)</f>
        <v/>
      </c>
      <c r="J20" s="86"/>
      <c r="K20" s="226"/>
      <c r="L20" s="227"/>
    </row>
    <row r="21" spans="1:12" ht="19.95" customHeight="1" x14ac:dyDescent="0.25">
      <c r="F21" s="1" t="s">
        <v>401</v>
      </c>
      <c r="H21" s="195" t="s">
        <v>172</v>
      </c>
      <c r="I21" s="196">
        <v>15</v>
      </c>
      <c r="J21" s="85"/>
      <c r="K21" s="226"/>
      <c r="L21" s="227"/>
    </row>
    <row r="22" spans="1:12" s="11" customFormat="1" ht="19.95" customHeight="1" x14ac:dyDescent="0.25">
      <c r="A22" s="172" t="s">
        <v>446</v>
      </c>
      <c r="J22"/>
      <c r="K22" s="226"/>
      <c r="L22" s="227"/>
    </row>
    <row r="23" spans="1:12" s="11" customFormat="1" ht="19.95" customHeight="1" x14ac:dyDescent="0.25">
      <c r="A23" s="171"/>
      <c r="B23" s="29" t="s">
        <v>447</v>
      </c>
      <c r="C23" s="153"/>
      <c r="D23" s="308" t="s">
        <v>394</v>
      </c>
      <c r="J23" t="str">
        <f>IF(A23="","",0)</f>
        <v/>
      </c>
      <c r="K23" s="226"/>
      <c r="L23" s="227"/>
    </row>
    <row r="24" spans="1:12" s="11" customFormat="1" ht="19.95" customHeight="1" x14ac:dyDescent="0.25">
      <c r="A24" s="160"/>
      <c r="B24" s="200" t="s">
        <v>448</v>
      </c>
      <c r="C24" s="2"/>
      <c r="D24" s="170" t="s">
        <v>437</v>
      </c>
      <c r="E24" s="174" t="s">
        <v>408</v>
      </c>
      <c r="F24" s="222"/>
      <c r="G24" s="313">
        <v>3</v>
      </c>
      <c r="J24" t="str">
        <f>IF(A24="","",0.6)</f>
        <v/>
      </c>
      <c r="K24" s="226"/>
      <c r="L24" s="227"/>
    </row>
    <row r="25" spans="1:12" ht="19.95" customHeight="1" x14ac:dyDescent="0.25">
      <c r="B25" s="10"/>
      <c r="J25">
        <f>SUM(J23:J24)</f>
        <v>0</v>
      </c>
      <c r="K25" s="226"/>
      <c r="L25" s="227"/>
    </row>
    <row r="26" spans="1:12" ht="19.95" customHeight="1" x14ac:dyDescent="0.25">
      <c r="A26" s="6" t="s">
        <v>449</v>
      </c>
      <c r="B26" s="10"/>
      <c r="J26" t="s">
        <v>169</v>
      </c>
      <c r="K26" s="226"/>
      <c r="L26" s="227"/>
    </row>
    <row r="27" spans="1:12" ht="19.95" customHeight="1" x14ac:dyDescent="0.25">
      <c r="A27" s="199"/>
      <c r="B27" s="199"/>
      <c r="C27" s="199"/>
      <c r="D27" s="199"/>
      <c r="E27" s="199"/>
      <c r="F27" s="199"/>
      <c r="G27" s="199"/>
      <c r="H27" s="199"/>
      <c r="I27" s="199"/>
      <c r="K27" s="226"/>
      <c r="L27" s="227"/>
    </row>
    <row r="28" spans="1:12" ht="19.95" customHeight="1" x14ac:dyDescent="0.25">
      <c r="A28" s="199"/>
      <c r="B28" s="199"/>
      <c r="C28" s="199"/>
      <c r="D28" s="199"/>
      <c r="E28" s="199"/>
      <c r="F28" s="199"/>
      <c r="G28" s="199"/>
      <c r="H28" s="199"/>
      <c r="I28" s="199"/>
      <c r="K28" s="226"/>
      <c r="L28" s="227"/>
    </row>
    <row r="29" spans="1:12" ht="19.95" customHeight="1" x14ac:dyDescent="0.25">
      <c r="A29" s="481" t="s">
        <v>402</v>
      </c>
      <c r="B29" s="481"/>
      <c r="C29" s="481"/>
      <c r="D29" s="481"/>
      <c r="E29" s="481"/>
      <c r="F29" s="481"/>
      <c r="G29" s="481"/>
      <c r="H29" s="481"/>
      <c r="I29" s="481"/>
      <c r="K29" s="226"/>
      <c r="L29" s="227"/>
    </row>
    <row r="30" spans="1:12" ht="19.95" customHeight="1" x14ac:dyDescent="0.25">
      <c r="A30" s="481"/>
      <c r="B30" s="481"/>
      <c r="C30" s="481"/>
      <c r="D30" s="481"/>
      <c r="E30" s="481"/>
      <c r="F30" s="481"/>
      <c r="G30" s="481"/>
      <c r="H30" s="481"/>
      <c r="I30" s="481"/>
      <c r="K30" s="226"/>
      <c r="L30" s="227"/>
    </row>
  </sheetData>
  <sheetProtection sheet="1" objects="1" scenarios="1"/>
  <customSheetViews>
    <customSheetView guid="{FC3D7473-9018-43EC-8541-4393F0000678}" showRuler="0">
      <selection activeCell="H15" sqref="H15"/>
      <pageMargins left="0.39370078740157483" right="0.39370078740157483" top="0.39370078740157483" bottom="0.39370078740157483" header="0.51181102362204722" footer="0.51181102362204722"/>
      <pageSetup paperSize="9" orientation="landscape" r:id="rId1"/>
      <headerFooter alignWithMargins="0">
        <oddFooter>&amp;CSeite 12</oddFooter>
      </headerFooter>
    </customSheetView>
  </customSheetViews>
  <mergeCells count="5">
    <mergeCell ref="B10:I10"/>
    <mergeCell ref="B12:E12"/>
    <mergeCell ref="B7:I7"/>
    <mergeCell ref="A29:I30"/>
    <mergeCell ref="F9:G9"/>
  </mergeCells>
  <phoneticPr fontId="6" type="noConversion"/>
  <conditionalFormatting sqref="D3:D4">
    <cfRule type="cellIs" dxfId="15" priority="1" operator="equal">
      <formula>0</formula>
    </cfRule>
  </conditionalFormatting>
  <dataValidations disablePrompts="1" count="1">
    <dataValidation type="list" allowBlank="1" showInputMessage="1" showErrorMessage="1" errorTitle="Ihre Eingabe ist nicht korrekt" error="Bitte geben Sie den Buchstaben &quot;x&quot; in das gewünschte Feld ein. Danke" sqref="A23:A24" xr:uid="{00000000-0002-0000-0E00-000000000000}">
      <formula1>$J$26</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15</oddFooter>
  </headerFooter>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E00-000001000000}">
          <x14:formula1>
            <xm:f>'désossage 1'!$J$12:$J$17</xm:f>
          </x14:formula1>
          <xm:sqref>F12:F17</xm:sqref>
        </x14:dataValidation>
        <x14:dataValidation type="list" allowBlank="1" showInputMessage="1" showErrorMessage="1" xr:uid="{00000000-0002-0000-0E00-000002000000}">
          <x14:formula1>
            <xm:f>'notes détail'!$K$1:$K$4</xm:f>
          </x14:formula1>
          <xm:sqref>G24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1"/>
  <dimension ref="A1:L31"/>
  <sheetViews>
    <sheetView view="pageLayout" zoomScaleNormal="100" workbookViewId="0">
      <selection activeCell="F8" sqref="F8:G8"/>
    </sheetView>
  </sheetViews>
  <sheetFormatPr baseColWidth="10" defaultRowHeight="19.95" customHeight="1" x14ac:dyDescent="0.25"/>
  <cols>
    <col min="1" max="1" width="6.33203125" style="6" customWidth="1"/>
    <col min="5" max="5" width="18" bestFit="1"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450</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c r="E8" s="1" t="s">
        <v>427</v>
      </c>
      <c r="F8" s="483"/>
      <c r="G8" s="468"/>
    </row>
    <row r="9" spans="1:12" ht="13.2" customHeight="1" x14ac:dyDescent="0.25">
      <c r="A9" s="5" t="s">
        <v>68</v>
      </c>
      <c r="B9" s="1" t="s">
        <v>451</v>
      </c>
      <c r="C9" s="308"/>
      <c r="D9" s="308"/>
      <c r="E9" s="308"/>
      <c r="F9" s="482"/>
      <c r="G9" s="482"/>
      <c r="H9" s="1" t="s">
        <v>178</v>
      </c>
      <c r="I9" s="308"/>
      <c r="J9" s="1"/>
      <c r="K9" s="1" t="s">
        <v>405</v>
      </c>
      <c r="L9" s="308"/>
    </row>
    <row r="10" spans="1:12" ht="39" customHeight="1" x14ac:dyDescent="0.25">
      <c r="B10" s="347" t="s">
        <v>557</v>
      </c>
      <c r="C10" s="471"/>
      <c r="D10" s="471"/>
      <c r="E10" s="471"/>
      <c r="F10" s="471"/>
      <c r="G10" s="471"/>
      <c r="H10" s="471"/>
      <c r="I10" s="471"/>
      <c r="K10" s="308" t="s">
        <v>406</v>
      </c>
      <c r="L10" s="32" t="s">
        <v>407</v>
      </c>
    </row>
    <row r="11" spans="1:12" ht="5.25" customHeight="1" x14ac:dyDescent="0.25">
      <c r="K11" s="95"/>
      <c r="L11" s="96"/>
    </row>
    <row r="12" spans="1:12" ht="19.95" customHeight="1" x14ac:dyDescent="0.25">
      <c r="A12" s="287" t="s">
        <v>69</v>
      </c>
      <c r="B12" s="320" t="s">
        <v>452</v>
      </c>
      <c r="C12" s="33"/>
      <c r="D12" s="33"/>
      <c r="E12" s="33"/>
      <c r="F12" s="156"/>
      <c r="G12" t="s">
        <v>6</v>
      </c>
      <c r="H12" s="158" t="str">
        <f>IF(F12="","",F12*3)</f>
        <v/>
      </c>
      <c r="J12" s="154">
        <v>1</v>
      </c>
      <c r="K12" s="226"/>
      <c r="L12" s="227"/>
    </row>
    <row r="13" spans="1:12" ht="19.95" customHeight="1" x14ac:dyDescent="0.25">
      <c r="A13" s="287" t="s">
        <v>70</v>
      </c>
      <c r="B13" s="320" t="s">
        <v>453</v>
      </c>
      <c r="C13" s="33"/>
      <c r="D13" s="33"/>
      <c r="E13" s="33"/>
      <c r="F13" s="156"/>
      <c r="G13" t="s">
        <v>6</v>
      </c>
      <c r="H13" s="158" t="str">
        <f>IF(F13="","",F13*3)</f>
        <v/>
      </c>
      <c r="J13" s="154">
        <v>2</v>
      </c>
      <c r="K13" s="226"/>
      <c r="L13" s="227"/>
    </row>
    <row r="14" spans="1:12" ht="19.95" customHeight="1" x14ac:dyDescent="0.25">
      <c r="A14" s="287" t="s">
        <v>71</v>
      </c>
      <c r="B14" s="320" t="s">
        <v>385</v>
      </c>
      <c r="C14" s="33"/>
      <c r="D14" s="33"/>
      <c r="E14" s="33"/>
      <c r="F14" s="156"/>
      <c r="G14" s="92" t="s">
        <v>170</v>
      </c>
      <c r="H14" s="158" t="str">
        <f>IF(F14="","",F14*1)</f>
        <v/>
      </c>
      <c r="J14" s="154">
        <v>3</v>
      </c>
      <c r="K14" s="226"/>
      <c r="L14" s="227"/>
    </row>
    <row r="15" spans="1:12" ht="19.95" customHeight="1" x14ac:dyDescent="0.25">
      <c r="A15" s="287" t="s">
        <v>72</v>
      </c>
      <c r="B15" s="320" t="s">
        <v>454</v>
      </c>
      <c r="C15" s="33"/>
      <c r="D15" s="295"/>
      <c r="E15" s="291"/>
      <c r="F15" s="156"/>
      <c r="G15" t="s">
        <v>6</v>
      </c>
      <c r="H15" s="158" t="str">
        <f>IF(F15="","",F15*3)</f>
        <v/>
      </c>
      <c r="J15" s="154">
        <v>4</v>
      </c>
      <c r="K15" s="226"/>
      <c r="L15" s="227"/>
    </row>
    <row r="16" spans="1:12" ht="19.95" customHeight="1" x14ac:dyDescent="0.25">
      <c r="A16" s="287" t="s">
        <v>73</v>
      </c>
      <c r="B16" s="320" t="s">
        <v>455</v>
      </c>
      <c r="C16" s="33"/>
      <c r="D16" s="33"/>
      <c r="E16" s="33"/>
      <c r="F16" s="156"/>
      <c r="G16" s="92" t="s">
        <v>170</v>
      </c>
      <c r="H16" s="158" t="str">
        <f>IF(F16="","",F16*1)</f>
        <v/>
      </c>
      <c r="J16" s="85"/>
      <c r="K16" s="226"/>
      <c r="L16" s="227"/>
    </row>
    <row r="17" spans="1:12" ht="19.95" customHeight="1" x14ac:dyDescent="0.25">
      <c r="A17" s="287" t="s">
        <v>74</v>
      </c>
      <c r="B17" s="320" t="s">
        <v>388</v>
      </c>
      <c r="C17" s="33"/>
      <c r="D17" s="33"/>
      <c r="E17" s="33"/>
      <c r="F17" s="156"/>
      <c r="G17" s="15" t="s">
        <v>410</v>
      </c>
      <c r="J17" s="85"/>
      <c r="K17" s="226"/>
      <c r="L17" s="227"/>
    </row>
    <row r="18" spans="1:12" ht="19.95" customHeight="1" x14ac:dyDescent="0.25">
      <c r="A18" s="287" t="s">
        <v>75</v>
      </c>
      <c r="B18" s="320" t="s">
        <v>389</v>
      </c>
      <c r="C18" s="33"/>
      <c r="D18" s="33"/>
      <c r="E18" s="33"/>
      <c r="F18" s="156"/>
      <c r="G18" s="15" t="s">
        <v>411</v>
      </c>
      <c r="J18" s="85"/>
      <c r="K18" s="226"/>
      <c r="L18" s="227"/>
    </row>
    <row r="19" spans="1:12" ht="19.95" customHeight="1" x14ac:dyDescent="0.25">
      <c r="E19" s="308" t="s">
        <v>364</v>
      </c>
      <c r="H19" s="158" t="str">
        <f>IF(H12="","",SUM(H12:H16))</f>
        <v/>
      </c>
      <c r="J19" s="85"/>
      <c r="K19" s="226"/>
      <c r="L19" s="227"/>
    </row>
    <row r="20" spans="1:12" ht="19.95" customHeight="1" x14ac:dyDescent="0.25">
      <c r="E20" s="10" t="s">
        <v>390</v>
      </c>
      <c r="H20" s="158" t="str">
        <f>IF(A24="x",0,IF(A25="x",2,IF(A26="x",3,IF(A27="x",4,IF(A28="x",5,"")))))</f>
        <v/>
      </c>
      <c r="J20" s="86"/>
      <c r="K20" s="226"/>
      <c r="L20" s="227"/>
    </row>
    <row r="21" spans="1:12" ht="19.95" customHeight="1" x14ac:dyDescent="0.25">
      <c r="E21" s="18" t="s">
        <v>391</v>
      </c>
      <c r="G21" s="1" t="s">
        <v>401</v>
      </c>
      <c r="H21" s="89"/>
      <c r="I21" s="198" t="str">
        <f>IF(H20="","",H19-H20)</f>
        <v/>
      </c>
      <c r="J21" s="85"/>
      <c r="K21" s="226"/>
      <c r="L21" s="227"/>
    </row>
    <row r="22" spans="1:12" ht="19.95" customHeight="1" x14ac:dyDescent="0.25">
      <c r="F22" s="1" t="s">
        <v>401</v>
      </c>
      <c r="H22" s="195" t="s">
        <v>172</v>
      </c>
      <c r="I22" s="196">
        <v>55</v>
      </c>
      <c r="K22" s="226"/>
      <c r="L22" s="227"/>
    </row>
    <row r="23" spans="1:12" ht="19.95" customHeight="1" x14ac:dyDescent="0.25">
      <c r="A23" s="308" t="s">
        <v>392</v>
      </c>
      <c r="K23" s="226"/>
      <c r="L23" s="227"/>
    </row>
    <row r="24" spans="1:12" ht="19.95" customHeight="1" x14ac:dyDescent="0.25">
      <c r="A24" s="171"/>
      <c r="B24" s="323" t="s">
        <v>456</v>
      </c>
      <c r="C24" s="308"/>
      <c r="D24" s="170" t="s">
        <v>394</v>
      </c>
      <c r="K24" s="226"/>
      <c r="L24" s="227"/>
    </row>
    <row r="25" spans="1:12" ht="19.95" customHeight="1" x14ac:dyDescent="0.25">
      <c r="A25" s="171"/>
      <c r="B25" s="323" t="s">
        <v>457</v>
      </c>
      <c r="C25" s="308"/>
      <c r="D25" s="170" t="s">
        <v>396</v>
      </c>
      <c r="E25" s="174" t="s">
        <v>408</v>
      </c>
      <c r="F25" s="222"/>
      <c r="G25" s="284">
        <v>4</v>
      </c>
      <c r="K25" s="226"/>
      <c r="L25" s="227"/>
    </row>
    <row r="26" spans="1:12" ht="19.95" customHeight="1" x14ac:dyDescent="0.25">
      <c r="A26" s="159"/>
      <c r="B26" s="323" t="s">
        <v>458</v>
      </c>
      <c r="C26" s="308"/>
      <c r="D26" s="170" t="s">
        <v>398</v>
      </c>
      <c r="K26" s="226"/>
      <c r="L26" s="227"/>
    </row>
    <row r="27" spans="1:12" ht="19.95" customHeight="1" x14ac:dyDescent="0.25">
      <c r="A27" s="160"/>
      <c r="B27" s="323" t="s">
        <v>459</v>
      </c>
      <c r="C27" s="308"/>
      <c r="D27" s="170" t="s">
        <v>400</v>
      </c>
      <c r="K27" s="226"/>
      <c r="L27" s="227"/>
    </row>
    <row r="28" spans="1:12" ht="19.95" customHeight="1" x14ac:dyDescent="0.25">
      <c r="A28" s="160"/>
      <c r="B28" s="323" t="s">
        <v>460</v>
      </c>
      <c r="C28" s="308"/>
      <c r="D28" s="170" t="s">
        <v>461</v>
      </c>
      <c r="K28" s="226"/>
      <c r="L28" s="227"/>
    </row>
    <row r="29" spans="1:12" ht="19.95" customHeight="1" x14ac:dyDescent="0.25">
      <c r="A29" s="324" t="s">
        <v>433</v>
      </c>
      <c r="B29" s="10"/>
      <c r="C29" s="308"/>
      <c r="D29" s="308"/>
      <c r="E29" s="308"/>
      <c r="F29" s="308"/>
      <c r="G29" s="308"/>
      <c r="H29" s="308"/>
      <c r="I29" s="308"/>
      <c r="K29" s="226"/>
      <c r="L29" s="227"/>
    </row>
    <row r="30" spans="1:12" ht="19.95" customHeight="1" x14ac:dyDescent="0.25">
      <c r="A30" s="481" t="s">
        <v>402</v>
      </c>
      <c r="B30" s="481"/>
      <c r="C30" s="481"/>
      <c r="D30" s="481"/>
      <c r="E30" s="481"/>
      <c r="F30" s="481"/>
      <c r="G30" s="481"/>
      <c r="H30" s="481"/>
      <c r="I30" s="481"/>
      <c r="J30" t="s">
        <v>169</v>
      </c>
      <c r="K30" s="226"/>
      <c r="L30" s="227"/>
    </row>
    <row r="31" spans="1:12" ht="19.95" customHeight="1" x14ac:dyDescent="0.25">
      <c r="A31" s="481"/>
      <c r="B31" s="481"/>
      <c r="C31" s="481"/>
      <c r="D31" s="481"/>
      <c r="E31" s="481"/>
      <c r="F31" s="481"/>
      <c r="G31" s="481"/>
      <c r="H31" s="481"/>
      <c r="I31" s="481"/>
    </row>
  </sheetData>
  <sheetProtection sheet="1" objects="1" scenarios="1"/>
  <customSheetViews>
    <customSheetView guid="{FC3D7473-9018-43EC-8541-4393F0000678}" showRuler="0">
      <selection activeCell="H16" sqref="H16"/>
      <pageMargins left="0.39370078740157483" right="0.39370078740157483" top="0.39370078740157483" bottom="0.39370078740157483" header="0.51181102362204722" footer="0.51181102362204722"/>
      <pageSetup paperSize="9" orientation="landscape" r:id="rId1"/>
      <headerFooter alignWithMargins="0">
        <oddFooter>&amp;CSeite 13</oddFooter>
      </headerFooter>
    </customSheetView>
  </customSheetViews>
  <mergeCells count="5">
    <mergeCell ref="B10:I10"/>
    <mergeCell ref="B7:I7"/>
    <mergeCell ref="A30:I31"/>
    <mergeCell ref="F9:G9"/>
    <mergeCell ref="F8:G8"/>
  </mergeCells>
  <phoneticPr fontId="6" type="noConversion"/>
  <conditionalFormatting sqref="D3:D4">
    <cfRule type="cellIs" dxfId="14" priority="1" operator="equal">
      <formula>0</formula>
    </cfRule>
  </conditionalFormatting>
  <dataValidations disablePrompts="1" count="1">
    <dataValidation type="list" allowBlank="1" showInputMessage="1" showErrorMessage="1" errorTitle="Ihre Eingabe ist nicht korrekt" error="Bitte geben Sie den Buchstaben &quot;x&quot; in das gewünschte Feld ein. Danke" sqref="A24:A28" xr:uid="{00000000-0002-0000-0F00-000000000000}">
      <formula1>$J$30</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16</oddFooter>
  </headerFooter>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F00-000001000000}">
          <x14:formula1>
            <xm:f>'désossage 1'!$J$12:$J$17</xm:f>
          </x14:formula1>
          <xm:sqref>F12:F18</xm:sqref>
        </x14:dataValidation>
        <x14:dataValidation type="list" allowBlank="1" showInputMessage="1" showErrorMessage="1" xr:uid="{00000000-0002-0000-0F00-000002000000}">
          <x14:formula1>
            <xm:f>'notes détail'!$K$1:$K$4</xm:f>
          </x14:formula1>
          <xm:sqref>G25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2"/>
  <dimension ref="A1:L32"/>
  <sheetViews>
    <sheetView view="pageLayout" zoomScaleNormal="100" workbookViewId="0">
      <selection activeCell="F8" sqref="F8:G8"/>
    </sheetView>
  </sheetViews>
  <sheetFormatPr baseColWidth="10" defaultRowHeight="19.95" customHeight="1" x14ac:dyDescent="0.25"/>
  <cols>
    <col min="1" max="1" width="6.33203125" style="6" customWidth="1"/>
    <col min="5" max="5" width="18" bestFit="1"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row>
    <row r="2" spans="1:12" ht="7.5" customHeight="1" x14ac:dyDescent="0.25">
      <c r="A2" s="5"/>
      <c r="B2" s="5"/>
      <c r="C2" s="308"/>
    </row>
    <row r="3" spans="1:12" ht="13.2" customHeight="1" x14ac:dyDescent="0.25">
      <c r="A3" s="1" t="s">
        <v>300</v>
      </c>
      <c r="B3" s="308"/>
      <c r="C3" s="308"/>
      <c r="D3">
        <f>'titre 1a'!D12</f>
        <v>0</v>
      </c>
    </row>
    <row r="4" spans="1:12" ht="13.2" customHeight="1" x14ac:dyDescent="0.25">
      <c r="A4" s="16" t="s">
        <v>301</v>
      </c>
      <c r="B4" s="308"/>
      <c r="C4" s="308"/>
      <c r="D4">
        <f>'titre 1a'!D14</f>
        <v>0</v>
      </c>
    </row>
    <row r="5" spans="1:12" ht="6.75" customHeight="1" x14ac:dyDescent="0.25">
      <c r="A5" s="5"/>
      <c r="B5" s="1"/>
      <c r="C5" s="1"/>
      <c r="D5" s="1"/>
      <c r="E5" s="1"/>
      <c r="F5" s="1"/>
    </row>
    <row r="6" spans="1:12" ht="13.2" customHeight="1" x14ac:dyDescent="0.25">
      <c r="A6" s="7" t="s">
        <v>17</v>
      </c>
      <c r="B6" s="318" t="s">
        <v>450</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x14ac:dyDescent="0.25">
      <c r="E8" s="1" t="s">
        <v>427</v>
      </c>
      <c r="F8" s="483"/>
      <c r="G8" s="468"/>
    </row>
    <row r="9" spans="1:12" ht="13.2" customHeight="1" x14ac:dyDescent="0.25">
      <c r="A9" s="5" t="s">
        <v>76</v>
      </c>
      <c r="B9" s="1" t="s">
        <v>462</v>
      </c>
      <c r="F9" s="483"/>
      <c r="G9" s="468"/>
      <c r="H9" s="1" t="s">
        <v>178</v>
      </c>
      <c r="J9" s="1"/>
      <c r="K9" s="1" t="s">
        <v>405</v>
      </c>
      <c r="L9" s="308"/>
    </row>
    <row r="10" spans="1:12" ht="67.2" customHeight="1" x14ac:dyDescent="0.25">
      <c r="B10" s="347" t="s">
        <v>558</v>
      </c>
      <c r="C10" s="471"/>
      <c r="D10" s="471"/>
      <c r="E10" s="471"/>
      <c r="F10" s="471"/>
      <c r="G10" s="471"/>
      <c r="H10" s="471"/>
      <c r="I10" s="471"/>
      <c r="K10" s="308" t="s">
        <v>406</v>
      </c>
      <c r="L10" s="32" t="s">
        <v>407</v>
      </c>
    </row>
    <row r="11" spans="1:12" s="9" customFormat="1" ht="15.75" customHeight="1" x14ac:dyDescent="0.25">
      <c r="A11" s="23"/>
      <c r="B11" s="487"/>
      <c r="C11" s="464"/>
      <c r="D11" s="464"/>
      <c r="E11" s="464"/>
      <c r="F11" s="464"/>
      <c r="G11" s="464"/>
      <c r="H11" s="464"/>
      <c r="I11" s="464"/>
      <c r="K11" s="212"/>
      <c r="L11" s="213"/>
    </row>
    <row r="12" spans="1:12" ht="5.25" customHeight="1" x14ac:dyDescent="0.25">
      <c r="K12" s="95"/>
      <c r="L12" s="96"/>
    </row>
    <row r="13" spans="1:12" ht="19.95" customHeight="1" x14ac:dyDescent="0.25">
      <c r="A13" s="289" t="s">
        <v>77</v>
      </c>
      <c r="B13" s="320" t="s">
        <v>452</v>
      </c>
      <c r="C13" s="33"/>
      <c r="D13" s="33"/>
      <c r="E13" s="33"/>
      <c r="F13" s="156"/>
      <c r="G13" t="s">
        <v>6</v>
      </c>
      <c r="H13" s="158" t="str">
        <f>IF(F13="","",F13*3)</f>
        <v/>
      </c>
      <c r="J13" s="85"/>
      <c r="K13" s="226"/>
      <c r="L13" s="227"/>
    </row>
    <row r="14" spans="1:12" ht="19.95" customHeight="1" x14ac:dyDescent="0.25">
      <c r="A14" s="289" t="s">
        <v>78</v>
      </c>
      <c r="B14" s="320" t="s">
        <v>453</v>
      </c>
      <c r="C14" s="33"/>
      <c r="D14" s="33"/>
      <c r="E14" s="33"/>
      <c r="F14" s="156"/>
      <c r="G14" t="s">
        <v>6</v>
      </c>
      <c r="H14" s="158" t="str">
        <f>IF(F14="","",F14*3)</f>
        <v/>
      </c>
      <c r="J14" s="154">
        <v>1</v>
      </c>
      <c r="K14" s="226"/>
      <c r="L14" s="227"/>
    </row>
    <row r="15" spans="1:12" ht="19.95" customHeight="1" x14ac:dyDescent="0.25">
      <c r="A15" s="289" t="s">
        <v>79</v>
      </c>
      <c r="B15" s="320" t="s">
        <v>385</v>
      </c>
      <c r="C15" s="33"/>
      <c r="D15" s="33"/>
      <c r="E15" s="33"/>
      <c r="F15" s="156"/>
      <c r="G15" s="92" t="s">
        <v>170</v>
      </c>
      <c r="H15" s="158" t="str">
        <f>IF(F15="","",F15*1)</f>
        <v/>
      </c>
      <c r="J15" s="154">
        <v>2</v>
      </c>
      <c r="K15" s="226"/>
      <c r="L15" s="227"/>
    </row>
    <row r="16" spans="1:12" ht="19.95" customHeight="1" x14ac:dyDescent="0.25">
      <c r="A16" s="289" t="s">
        <v>80</v>
      </c>
      <c r="B16" s="320" t="s">
        <v>464</v>
      </c>
      <c r="C16" s="33"/>
      <c r="D16" s="295"/>
      <c r="E16" s="291"/>
      <c r="F16" s="156"/>
      <c r="G16" t="s">
        <v>6</v>
      </c>
      <c r="H16" s="158" t="str">
        <f>IF(F16="","",F16*3)</f>
        <v/>
      </c>
      <c r="J16" s="154">
        <v>3</v>
      </c>
      <c r="K16" s="226"/>
      <c r="L16" s="227"/>
    </row>
    <row r="17" spans="1:12" ht="19.95" customHeight="1" x14ac:dyDescent="0.25">
      <c r="A17" s="289" t="s">
        <v>81</v>
      </c>
      <c r="B17" s="320" t="s">
        <v>463</v>
      </c>
      <c r="C17" s="33"/>
      <c r="D17" s="33"/>
      <c r="E17" s="33"/>
      <c r="F17" s="156"/>
      <c r="G17" s="92" t="s">
        <v>170</v>
      </c>
      <c r="H17" s="158" t="str">
        <f>IF(F17="","",F17*1)</f>
        <v/>
      </c>
      <c r="J17" s="154">
        <v>4</v>
      </c>
      <c r="K17" s="226"/>
      <c r="L17" s="227"/>
    </row>
    <row r="18" spans="1:12" ht="19.95" customHeight="1" x14ac:dyDescent="0.25">
      <c r="A18" s="289" t="s">
        <v>82</v>
      </c>
      <c r="B18" s="320" t="s">
        <v>388</v>
      </c>
      <c r="C18" s="33"/>
      <c r="D18" s="33"/>
      <c r="E18" s="33"/>
      <c r="F18" s="156"/>
      <c r="G18" s="15" t="s">
        <v>410</v>
      </c>
      <c r="J18" s="85"/>
      <c r="K18" s="226"/>
      <c r="L18" s="227"/>
    </row>
    <row r="19" spans="1:12" ht="19.95" customHeight="1" x14ac:dyDescent="0.25">
      <c r="A19" s="289" t="s">
        <v>83</v>
      </c>
      <c r="B19" s="320" t="s">
        <v>389</v>
      </c>
      <c r="C19" s="33"/>
      <c r="D19" s="33"/>
      <c r="E19" s="33"/>
      <c r="F19" s="156"/>
      <c r="G19" s="15" t="s">
        <v>411</v>
      </c>
      <c r="J19" s="85"/>
      <c r="K19" s="226"/>
      <c r="L19" s="227"/>
    </row>
    <row r="20" spans="1:12" ht="19.95" customHeight="1" x14ac:dyDescent="0.25">
      <c r="E20" s="308" t="s">
        <v>364</v>
      </c>
      <c r="H20" s="158" t="str">
        <f>IF(H13="","",SUM(H13:H17))</f>
        <v/>
      </c>
      <c r="J20" s="85"/>
      <c r="K20" s="226"/>
      <c r="L20" s="227"/>
    </row>
    <row r="21" spans="1:12" ht="19.95" customHeight="1" x14ac:dyDescent="0.25">
      <c r="E21" s="10" t="s">
        <v>390</v>
      </c>
      <c r="H21" s="158" t="str">
        <f>IF(A25="x",0,IF(A26="x",2,IF(A27="x",3,IF(A28="x",4,IF(A29="x",5,"")))))</f>
        <v/>
      </c>
      <c r="J21" s="86"/>
      <c r="K21" s="226"/>
      <c r="L21" s="227"/>
    </row>
    <row r="22" spans="1:12" ht="19.95" customHeight="1" x14ac:dyDescent="0.25">
      <c r="E22" s="18" t="s">
        <v>391</v>
      </c>
      <c r="G22" s="1" t="s">
        <v>401</v>
      </c>
      <c r="H22" s="89"/>
      <c r="I22" s="198" t="str">
        <f>IF(H21="","",H20-H21)</f>
        <v/>
      </c>
      <c r="J22" s="85"/>
      <c r="K22" s="226"/>
      <c r="L22" s="227"/>
    </row>
    <row r="23" spans="1:12" ht="3.75" customHeight="1" x14ac:dyDescent="0.25">
      <c r="K23" s="226"/>
      <c r="L23" s="227"/>
    </row>
    <row r="24" spans="1:12" ht="14.25" customHeight="1" x14ac:dyDescent="0.25">
      <c r="A24" s="11" t="s">
        <v>392</v>
      </c>
      <c r="F24" s="1" t="s">
        <v>401</v>
      </c>
      <c r="H24" s="195" t="s">
        <v>172</v>
      </c>
      <c r="I24" s="196">
        <v>55</v>
      </c>
      <c r="K24" s="226"/>
      <c r="L24" s="227"/>
    </row>
    <row r="25" spans="1:12" ht="19.95" customHeight="1" x14ac:dyDescent="0.25">
      <c r="A25" s="176"/>
      <c r="B25" s="323" t="s">
        <v>465</v>
      </c>
      <c r="C25" s="308"/>
      <c r="D25" s="308" t="s">
        <v>394</v>
      </c>
      <c r="K25" s="226"/>
      <c r="L25" s="227"/>
    </row>
    <row r="26" spans="1:12" ht="19.95" customHeight="1" x14ac:dyDescent="0.25">
      <c r="A26" s="156"/>
      <c r="B26" s="323" t="s">
        <v>466</v>
      </c>
      <c r="C26" s="308"/>
      <c r="D26" s="170" t="s">
        <v>396</v>
      </c>
      <c r="E26" s="174" t="s">
        <v>408</v>
      </c>
      <c r="F26" s="222"/>
      <c r="G26" s="284">
        <v>4</v>
      </c>
      <c r="K26" s="226"/>
      <c r="L26" s="227"/>
    </row>
    <row r="27" spans="1:12" ht="19.95" customHeight="1" x14ac:dyDescent="0.25">
      <c r="A27" s="164"/>
      <c r="B27" s="323" t="s">
        <v>467</v>
      </c>
      <c r="C27" s="308"/>
      <c r="D27" s="170" t="s">
        <v>398</v>
      </c>
      <c r="K27" s="226"/>
      <c r="L27" s="227"/>
    </row>
    <row r="28" spans="1:12" ht="19.95" customHeight="1" x14ac:dyDescent="0.25">
      <c r="A28" s="156"/>
      <c r="B28" s="323" t="s">
        <v>468</v>
      </c>
      <c r="C28" s="308"/>
      <c r="D28" s="170" t="s">
        <v>400</v>
      </c>
      <c r="K28" s="226"/>
      <c r="L28" s="227"/>
    </row>
    <row r="29" spans="1:12" ht="19.95" customHeight="1" x14ac:dyDescent="0.25">
      <c r="A29" s="156"/>
      <c r="B29" s="323" t="s">
        <v>435</v>
      </c>
      <c r="C29" s="308"/>
      <c r="D29" s="170" t="s">
        <v>469</v>
      </c>
      <c r="K29" s="226"/>
      <c r="L29" s="227"/>
    </row>
    <row r="30" spans="1:12" ht="19.350000000000001" customHeight="1" x14ac:dyDescent="0.25">
      <c r="A30" s="481" t="s">
        <v>402</v>
      </c>
      <c r="B30" s="481"/>
      <c r="C30" s="481"/>
      <c r="D30" s="481"/>
      <c r="E30" s="481"/>
      <c r="F30" s="481"/>
      <c r="G30" s="481"/>
      <c r="H30" s="481"/>
      <c r="I30" s="481"/>
      <c r="K30" s="226"/>
      <c r="L30" s="227"/>
    </row>
    <row r="31" spans="1:12" ht="19.350000000000001" customHeight="1" x14ac:dyDescent="0.25">
      <c r="A31" s="481"/>
      <c r="B31" s="481"/>
      <c r="C31" s="481"/>
      <c r="D31" s="481"/>
      <c r="E31" s="481"/>
      <c r="F31" s="481"/>
      <c r="G31" s="481"/>
      <c r="H31" s="481"/>
      <c r="I31" s="481"/>
      <c r="J31" t="s">
        <v>169</v>
      </c>
    </row>
    <row r="32" spans="1:12" ht="19.95" customHeight="1" x14ac:dyDescent="0.25">
      <c r="B32" s="10"/>
    </row>
  </sheetData>
  <sheetProtection sheet="1" objects="1" scenarios="1"/>
  <customSheetViews>
    <customSheetView guid="{FC3D7473-9018-43EC-8541-4393F0000678}" showRuler="0">
      <selection activeCell="H16" sqref="H16"/>
      <pageMargins left="0.39370078740157483" right="0.39370078740157483" top="0.39370078740157483" bottom="0.39370078740157483" header="0.51181102362204722" footer="0.51181102362204722"/>
      <pageSetup paperSize="9" orientation="landscape" r:id="rId1"/>
      <headerFooter alignWithMargins="0">
        <oddFooter>&amp;CSeite 14</oddFooter>
      </headerFooter>
    </customSheetView>
  </customSheetViews>
  <mergeCells count="6">
    <mergeCell ref="B10:I10"/>
    <mergeCell ref="B11:I11"/>
    <mergeCell ref="B7:I7"/>
    <mergeCell ref="A30:I31"/>
    <mergeCell ref="F9:G9"/>
    <mergeCell ref="F8:G8"/>
  </mergeCells>
  <phoneticPr fontId="6" type="noConversion"/>
  <conditionalFormatting sqref="D3:D4">
    <cfRule type="cellIs" dxfId="13" priority="1" operator="equal">
      <formula>0</formula>
    </cfRule>
  </conditionalFormatting>
  <dataValidations disablePrompts="1" count="1">
    <dataValidation type="list" allowBlank="1" showInputMessage="1" showErrorMessage="1" errorTitle="Ihre Eingabe ist nicht korrekt" error="Bitte geben Sie den Buchstaben &quot;x&quot; in das gewünschte Feld ein. Danke" sqref="A25:A29" xr:uid="{00000000-0002-0000-1000-000000000000}">
      <formula1>$J$31</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17</oddFooter>
  </headerFooter>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000-000001000000}">
          <x14:formula1>
            <xm:f>'désossage 1'!$J$12:$J$17</xm:f>
          </x14:formula1>
          <xm:sqref>F13:F19</xm:sqref>
        </x14:dataValidation>
        <x14:dataValidation type="list" allowBlank="1" showInputMessage="1" showErrorMessage="1" xr:uid="{00000000-0002-0000-1000-000002000000}">
          <x14:formula1>
            <xm:f>'notes détail'!$K$1:$K$4</xm:f>
          </x14:formula1>
          <xm:sqref>G26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3"/>
  <dimension ref="A1:L30"/>
  <sheetViews>
    <sheetView view="pageLayout" zoomScaleNormal="100" workbookViewId="0">
      <selection activeCell="F9" sqref="F9:G9"/>
    </sheetView>
  </sheetViews>
  <sheetFormatPr baseColWidth="10" defaultRowHeight="19.95" customHeight="1" x14ac:dyDescent="0.25"/>
  <cols>
    <col min="1" max="1" width="6.33203125" style="6" customWidth="1"/>
    <col min="5" max="5" width="18" bestFit="1"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9" customHeight="1" x14ac:dyDescent="0.25">
      <c r="A5" s="5"/>
      <c r="B5" s="1"/>
      <c r="C5" s="1"/>
      <c r="D5" s="1"/>
      <c r="E5" s="1"/>
      <c r="F5" s="1"/>
      <c r="G5" s="308"/>
      <c r="H5" s="308"/>
      <c r="I5" s="308"/>
    </row>
    <row r="6" spans="1:12" ht="13.2" customHeight="1" x14ac:dyDescent="0.25">
      <c r="A6" s="7" t="s">
        <v>17</v>
      </c>
      <c r="B6" s="318" t="s">
        <v>450</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212"/>
      <c r="L7" s="213"/>
    </row>
    <row r="8" spans="1:12" ht="6.75" customHeight="1" x14ac:dyDescent="0.25"/>
    <row r="9" spans="1:12" ht="13.2" customHeight="1" x14ac:dyDescent="0.25">
      <c r="A9" s="5" t="s">
        <v>84</v>
      </c>
      <c r="B9" s="1" t="s">
        <v>470</v>
      </c>
      <c r="F9" s="483"/>
      <c r="G9" s="468"/>
      <c r="H9" s="1" t="s">
        <v>178</v>
      </c>
      <c r="J9" s="1"/>
      <c r="K9" s="1" t="s">
        <v>405</v>
      </c>
      <c r="L9" s="308"/>
    </row>
    <row r="10" spans="1:12" ht="52.95" customHeight="1" x14ac:dyDescent="0.25">
      <c r="B10" s="348" t="s">
        <v>559</v>
      </c>
      <c r="C10" s="350"/>
      <c r="D10" s="350"/>
      <c r="E10" s="350"/>
      <c r="F10" s="350"/>
      <c r="G10" s="350"/>
      <c r="H10" s="350"/>
      <c r="I10" s="350"/>
      <c r="K10" s="308" t="s">
        <v>406</v>
      </c>
      <c r="L10" s="32" t="s">
        <v>407</v>
      </c>
    </row>
    <row r="11" spans="1:12" ht="9" customHeight="1" x14ac:dyDescent="0.25">
      <c r="K11" s="95"/>
      <c r="L11" s="96"/>
    </row>
    <row r="12" spans="1:12" ht="19.95" customHeight="1" x14ac:dyDescent="0.25">
      <c r="A12" s="287" t="s">
        <v>85</v>
      </c>
      <c r="B12" s="320" t="s">
        <v>452</v>
      </c>
      <c r="C12" s="33"/>
      <c r="D12" s="33"/>
      <c r="E12" s="33"/>
      <c r="F12" s="156"/>
      <c r="G12" t="s">
        <v>6</v>
      </c>
      <c r="H12" s="158" t="str">
        <f>IF(F12="","",F12*3)</f>
        <v/>
      </c>
      <c r="J12" s="85"/>
      <c r="K12" s="226"/>
      <c r="L12" s="227"/>
    </row>
    <row r="13" spans="1:12" ht="19.95" customHeight="1" x14ac:dyDescent="0.25">
      <c r="A13" s="287" t="s">
        <v>86</v>
      </c>
      <c r="B13" s="320" t="s">
        <v>453</v>
      </c>
      <c r="C13" s="33"/>
      <c r="D13" s="33"/>
      <c r="E13" s="33"/>
      <c r="F13" s="156"/>
      <c r="G13" t="s">
        <v>6</v>
      </c>
      <c r="H13" s="158" t="str">
        <f>IF(F13="","",F13*3)</f>
        <v/>
      </c>
      <c r="K13" s="226"/>
      <c r="L13" s="227"/>
    </row>
    <row r="14" spans="1:12" ht="19.95" customHeight="1" x14ac:dyDescent="0.25">
      <c r="A14" s="287" t="s">
        <v>87</v>
      </c>
      <c r="B14" s="320" t="s">
        <v>385</v>
      </c>
      <c r="C14" s="33"/>
      <c r="D14" s="33"/>
      <c r="E14" s="33"/>
      <c r="F14" s="156"/>
      <c r="G14" s="92" t="s">
        <v>170</v>
      </c>
      <c r="H14" s="158" t="str">
        <f>IF(F14="","",F14*1)</f>
        <v/>
      </c>
      <c r="J14" s="154">
        <v>1</v>
      </c>
      <c r="K14" s="226"/>
      <c r="L14" s="227"/>
    </row>
    <row r="15" spans="1:12" ht="19.95" customHeight="1" x14ac:dyDescent="0.25">
      <c r="A15" s="287" t="s">
        <v>88</v>
      </c>
      <c r="B15" s="320" t="s">
        <v>471</v>
      </c>
      <c r="C15" s="33"/>
      <c r="D15" s="33"/>
      <c r="E15" s="33"/>
      <c r="F15" s="156"/>
      <c r="G15" s="92" t="s">
        <v>170</v>
      </c>
      <c r="H15" s="158" t="str">
        <f>IF(F15="","",F15*1)</f>
        <v/>
      </c>
      <c r="J15" s="154">
        <v>2</v>
      </c>
      <c r="K15" s="226"/>
      <c r="L15" s="227"/>
    </row>
    <row r="16" spans="1:12" ht="19.95" customHeight="1" x14ac:dyDescent="0.25">
      <c r="A16" s="287" t="s">
        <v>89</v>
      </c>
      <c r="B16" s="320" t="s">
        <v>472</v>
      </c>
      <c r="C16" s="33"/>
      <c r="D16" s="33"/>
      <c r="E16" s="33"/>
      <c r="F16" s="156"/>
      <c r="G16" s="92" t="s">
        <v>170</v>
      </c>
      <c r="H16" s="158" t="str">
        <f>IF(F16="","",F16*1)</f>
        <v/>
      </c>
      <c r="J16" s="154">
        <v>3</v>
      </c>
      <c r="K16" s="226"/>
      <c r="L16" s="227"/>
    </row>
    <row r="17" spans="1:12" ht="19.95" customHeight="1" x14ac:dyDescent="0.25">
      <c r="A17" s="287" t="s">
        <v>90</v>
      </c>
      <c r="B17" s="320" t="s">
        <v>388</v>
      </c>
      <c r="C17" s="33"/>
      <c r="D17" s="33"/>
      <c r="E17" s="33"/>
      <c r="F17" s="156"/>
      <c r="G17" s="15" t="s">
        <v>410</v>
      </c>
      <c r="J17" s="154">
        <v>4</v>
      </c>
      <c r="K17" s="226"/>
      <c r="L17" s="227"/>
    </row>
    <row r="18" spans="1:12" ht="19.95" customHeight="1" x14ac:dyDescent="0.25">
      <c r="A18" s="287" t="s">
        <v>91</v>
      </c>
      <c r="B18" s="320" t="s">
        <v>389</v>
      </c>
      <c r="C18" s="33"/>
      <c r="D18" s="33"/>
      <c r="E18" s="33"/>
      <c r="F18" s="156"/>
      <c r="G18" s="15" t="s">
        <v>411</v>
      </c>
      <c r="J18" s="85"/>
      <c r="K18" s="226"/>
      <c r="L18" s="227"/>
    </row>
    <row r="19" spans="1:12" ht="19.95" customHeight="1" x14ac:dyDescent="0.25">
      <c r="E19" s="308" t="s">
        <v>364</v>
      </c>
      <c r="H19" s="158" t="str">
        <f>IF(H12="","",SUM(H12:H16))</f>
        <v/>
      </c>
      <c r="J19" s="85"/>
      <c r="K19" s="226"/>
      <c r="L19" s="227"/>
    </row>
    <row r="20" spans="1:12" ht="19.95" customHeight="1" x14ac:dyDescent="0.25">
      <c r="E20" s="10" t="s">
        <v>390</v>
      </c>
      <c r="H20" s="158" t="str">
        <f>IF(A24="x",0,IF(A25="x",1,IF(A26="x",2,IF(A27="x",3,IF(A28="x",4,"")))))</f>
        <v/>
      </c>
      <c r="J20" s="86"/>
      <c r="K20" s="226"/>
      <c r="L20" s="227"/>
    </row>
    <row r="21" spans="1:12" ht="19.95" customHeight="1" x14ac:dyDescent="0.25">
      <c r="E21" s="18" t="s">
        <v>391</v>
      </c>
      <c r="G21" s="1" t="s">
        <v>401</v>
      </c>
      <c r="H21" s="89"/>
      <c r="I21" s="198" t="str">
        <f>IF(H20="","",H19-H20)</f>
        <v/>
      </c>
      <c r="J21" s="85"/>
      <c r="K21" s="226"/>
      <c r="L21" s="227"/>
    </row>
    <row r="22" spans="1:12" ht="19.95" customHeight="1" x14ac:dyDescent="0.25">
      <c r="F22" s="1" t="s">
        <v>401</v>
      </c>
      <c r="H22" s="195" t="s">
        <v>172</v>
      </c>
      <c r="I22" s="196">
        <v>45</v>
      </c>
      <c r="K22" s="226"/>
      <c r="L22" s="227"/>
    </row>
    <row r="23" spans="1:12" ht="19.95" customHeight="1" x14ac:dyDescent="0.25">
      <c r="A23" s="308" t="s">
        <v>473</v>
      </c>
      <c r="K23" s="226"/>
      <c r="L23" s="227"/>
    </row>
    <row r="24" spans="1:12" ht="19.95" customHeight="1" x14ac:dyDescent="0.25">
      <c r="A24" s="176"/>
      <c r="B24" s="323" t="s">
        <v>465</v>
      </c>
      <c r="C24" s="153"/>
      <c r="D24" s="308" t="s">
        <v>394</v>
      </c>
      <c r="E24" s="174" t="s">
        <v>408</v>
      </c>
      <c r="F24" s="222"/>
      <c r="G24" s="284">
        <v>4</v>
      </c>
      <c r="K24" s="226"/>
      <c r="L24" s="227"/>
    </row>
    <row r="25" spans="1:12" ht="19.95" customHeight="1" x14ac:dyDescent="0.25">
      <c r="A25" s="156"/>
      <c r="B25" s="323" t="s">
        <v>474</v>
      </c>
      <c r="C25" s="2"/>
      <c r="D25" s="170" t="s">
        <v>437</v>
      </c>
      <c r="K25" s="226"/>
      <c r="L25" s="227"/>
    </row>
    <row r="26" spans="1:12" ht="19.95" customHeight="1" x14ac:dyDescent="0.25">
      <c r="A26" s="156"/>
      <c r="B26" s="323" t="s">
        <v>475</v>
      </c>
      <c r="C26" s="2"/>
      <c r="D26" s="170" t="s">
        <v>396</v>
      </c>
      <c r="K26" s="226"/>
      <c r="L26" s="227"/>
    </row>
    <row r="27" spans="1:12" ht="19.95" customHeight="1" x14ac:dyDescent="0.25">
      <c r="A27" s="156"/>
      <c r="B27" s="323" t="s">
        <v>476</v>
      </c>
      <c r="C27" s="2"/>
      <c r="D27" s="170" t="s">
        <v>398</v>
      </c>
      <c r="K27" s="226"/>
      <c r="L27" s="227"/>
    </row>
    <row r="28" spans="1:12" ht="19.95" customHeight="1" x14ac:dyDescent="0.25">
      <c r="A28" s="156"/>
      <c r="B28" s="323" t="s">
        <v>477</v>
      </c>
      <c r="C28" s="2"/>
      <c r="D28" s="170" t="s">
        <v>400</v>
      </c>
      <c r="K28" s="226"/>
      <c r="L28" s="227"/>
    </row>
    <row r="29" spans="1:12" ht="19.95" customHeight="1" x14ac:dyDescent="0.25">
      <c r="A29" s="481" t="s">
        <v>402</v>
      </c>
      <c r="B29" s="481"/>
      <c r="C29" s="481"/>
      <c r="D29" s="481"/>
      <c r="E29" s="481"/>
      <c r="F29" s="481"/>
      <c r="G29" s="481"/>
      <c r="H29" s="481"/>
      <c r="I29" s="481"/>
      <c r="K29" s="226"/>
      <c r="L29" s="227"/>
    </row>
    <row r="30" spans="1:12" ht="19.95" customHeight="1" x14ac:dyDescent="0.25">
      <c r="A30" s="481"/>
      <c r="B30" s="481"/>
      <c r="C30" s="481"/>
      <c r="D30" s="481"/>
      <c r="E30" s="481"/>
      <c r="F30" s="481"/>
      <c r="G30" s="481"/>
      <c r="H30" s="481"/>
      <c r="I30" s="481"/>
      <c r="J30" t="s">
        <v>169</v>
      </c>
    </row>
  </sheetData>
  <sheetProtection sheet="1" objects="1" scenarios="1"/>
  <customSheetViews>
    <customSheetView guid="{FC3D7473-9018-43EC-8541-4393F0000678}" showRuler="0">
      <selection activeCell="H16" sqref="H16"/>
      <pageMargins left="0.39370078740157483" right="0.39370078740157483" top="0.39370078740157483" bottom="0.39370078740157483" header="0.51181102362204722" footer="0.51181102362204722"/>
      <pageSetup paperSize="9" orientation="landscape" verticalDpi="1200" r:id="rId1"/>
      <headerFooter alignWithMargins="0">
        <oddFooter>&amp;CSeite 15</oddFooter>
      </headerFooter>
    </customSheetView>
  </customSheetViews>
  <mergeCells count="4">
    <mergeCell ref="B10:I10"/>
    <mergeCell ref="B7:I7"/>
    <mergeCell ref="A29:I30"/>
    <mergeCell ref="F9:G9"/>
  </mergeCells>
  <phoneticPr fontId="6" type="noConversion"/>
  <conditionalFormatting sqref="D3:D4">
    <cfRule type="cellIs" dxfId="12" priority="1" operator="equal">
      <formula>0</formula>
    </cfRule>
  </conditionalFormatting>
  <dataValidations disablePrompts="1" count="1">
    <dataValidation type="list" allowBlank="1" showInputMessage="1" showErrorMessage="1" errorTitle="Ihre Eingabe ist nicht korrekt" error="Bitte geben Sie den Buchstaben &quot;x&quot; in das gewünschte Feld ein. Danke" sqref="A24:A28" xr:uid="{00000000-0002-0000-1100-000000000000}">
      <formula1>$J$30</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18</oddFooter>
  </headerFooter>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100-000001000000}">
          <x14:formula1>
            <xm:f>'désossage 1'!$J$12:$J$17</xm:f>
          </x14:formula1>
          <xm:sqref>F12:F18</xm:sqref>
        </x14:dataValidation>
        <x14:dataValidation type="list" allowBlank="1" showInputMessage="1" showErrorMessage="1" xr:uid="{00000000-0002-0000-1100-000002000000}">
          <x14:formula1>
            <xm:f>'notes détail'!$K$1:$K$4</xm:f>
          </x14:formula1>
          <xm:sqref>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32F8-89E7-4424-8D56-12C0DEB397C1}">
  <sheetPr codeName="Tabelle5"/>
  <dimension ref="A1:C22"/>
  <sheetViews>
    <sheetView view="pageLayout" zoomScale="80" zoomScaleNormal="100" zoomScalePageLayoutView="80" workbookViewId="0">
      <selection activeCell="A17" sqref="A17"/>
    </sheetView>
  </sheetViews>
  <sheetFormatPr baseColWidth="10" defaultColWidth="11.44140625" defaultRowHeight="13.2" x14ac:dyDescent="0.25"/>
  <cols>
    <col min="1" max="1" width="63.88671875" style="337" customWidth="1"/>
    <col min="2" max="2" width="19.21875" style="337" customWidth="1"/>
    <col min="3" max="6" width="11.44140625" style="337"/>
    <col min="7" max="7" width="12.5546875" style="337" customWidth="1"/>
    <col min="8" max="16384" width="11.44140625" style="337"/>
  </cols>
  <sheetData>
    <row r="1" spans="1:3" ht="22.8" x14ac:dyDescent="0.25">
      <c r="A1" s="339" t="s">
        <v>588</v>
      </c>
    </row>
    <row r="3" spans="1:3" ht="12.75" customHeight="1" x14ac:dyDescent="0.25">
      <c r="A3" s="1" t="s">
        <v>300</v>
      </c>
      <c r="B3" s="308">
        <f>'titre 1a'!D12</f>
        <v>0</v>
      </c>
      <c r="C3" s="308"/>
    </row>
    <row r="4" spans="1:3" x14ac:dyDescent="0.25">
      <c r="A4" s="16" t="s">
        <v>301</v>
      </c>
      <c r="B4" s="308">
        <f>'titre 1a'!D14</f>
        <v>0</v>
      </c>
      <c r="C4" s="308"/>
    </row>
    <row r="6" spans="1:3" ht="21" x14ac:dyDescent="0.25">
      <c r="A6" s="340" t="s">
        <v>589</v>
      </c>
    </row>
    <row r="7" spans="1:3" ht="13.8" x14ac:dyDescent="0.25">
      <c r="A7" s="343"/>
    </row>
    <row r="8" spans="1:3" ht="28.2" customHeight="1" x14ac:dyDescent="0.25">
      <c r="A8" s="336" t="s">
        <v>590</v>
      </c>
      <c r="B8" s="341" t="s">
        <v>583</v>
      </c>
    </row>
    <row r="9" spans="1:3" ht="28.2" customHeight="1" x14ac:dyDescent="0.25">
      <c r="A9" s="336" t="s">
        <v>591</v>
      </c>
      <c r="B9" s="341" t="s">
        <v>584</v>
      </c>
    </row>
    <row r="10" spans="1:3" ht="28.2" customHeight="1" x14ac:dyDescent="0.25">
      <c r="A10" s="336" t="s">
        <v>592</v>
      </c>
      <c r="B10" s="341" t="s">
        <v>585</v>
      </c>
    </row>
    <row r="11" spans="1:3" ht="28.2" customHeight="1" x14ac:dyDescent="0.25">
      <c r="A11" s="336" t="s">
        <v>593</v>
      </c>
      <c r="B11" s="341" t="s">
        <v>586</v>
      </c>
    </row>
    <row r="12" spans="1:3" ht="28.2" customHeight="1" x14ac:dyDescent="0.25">
      <c r="A12" s="336" t="s">
        <v>594</v>
      </c>
      <c r="B12" s="341" t="s">
        <v>587</v>
      </c>
    </row>
    <row r="13" spans="1:3" ht="28.2" customHeight="1" x14ac:dyDescent="0.25">
      <c r="A13" s="336" t="s">
        <v>595</v>
      </c>
      <c r="B13" s="341" t="s">
        <v>587</v>
      </c>
    </row>
    <row r="14" spans="1:3" ht="28.2" customHeight="1" x14ac:dyDescent="0.25">
      <c r="A14" s="336" t="s">
        <v>596</v>
      </c>
      <c r="B14" s="341" t="s">
        <v>587</v>
      </c>
    </row>
    <row r="15" spans="1:3" ht="28.2" customHeight="1" x14ac:dyDescent="0.25">
      <c r="A15" s="336" t="s">
        <v>597</v>
      </c>
      <c r="B15" s="341" t="s">
        <v>587</v>
      </c>
    </row>
    <row r="18" spans="1:1" x14ac:dyDescent="0.25">
      <c r="A18" s="342" t="s">
        <v>598</v>
      </c>
    </row>
    <row r="19" spans="1:1" ht="28.2" customHeight="1" x14ac:dyDescent="0.25">
      <c r="A19" s="343"/>
    </row>
    <row r="20" spans="1:1" ht="13.8" x14ac:dyDescent="0.25">
      <c r="A20" s="343"/>
    </row>
    <row r="21" spans="1:1" x14ac:dyDescent="0.25">
      <c r="A21" s="342" t="s">
        <v>599</v>
      </c>
    </row>
    <row r="22" spans="1:1" ht="28.2" customHeight="1" x14ac:dyDescent="0.25"/>
  </sheetData>
  <sheetProtection sheet="1" objects="1" scenarios="1"/>
  <conditionalFormatting sqref="B3:B4">
    <cfRule type="cellIs" dxfId="41" priority="1" operator="equal">
      <formula>0</formula>
    </cfRule>
  </conditionalFormatting>
  <pageMargins left="0.78740157499999996" right="0.78740157499999996" top="0.984251969" bottom="0.984251969" header="0.4921259845" footer="0.4921259845"/>
  <pageSetup paperSize="9" orientation="portrait" r:id="rId1"/>
  <headerFooter alignWithMargins="0">
    <oddFooter>&amp;Cpage 1b</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4"/>
  <dimension ref="A1:M38"/>
  <sheetViews>
    <sheetView view="pageLayout" topLeftCell="A4" zoomScaleNormal="100" workbookViewId="0">
      <selection activeCell="F11" sqref="F11"/>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row>
    <row r="2" spans="1:12" ht="12.75" customHeight="1" x14ac:dyDescent="0.25">
      <c r="A2" s="5"/>
      <c r="B2" s="5"/>
    </row>
    <row r="3" spans="1:12" ht="13.2" customHeight="1" x14ac:dyDescent="0.25">
      <c r="A3" s="1" t="s">
        <v>300</v>
      </c>
      <c r="B3" s="308"/>
      <c r="D3">
        <f>'titre 1a'!D12</f>
        <v>0</v>
      </c>
    </row>
    <row r="4" spans="1:12" ht="13.2" customHeight="1" x14ac:dyDescent="0.25">
      <c r="A4" s="16" t="s">
        <v>301</v>
      </c>
      <c r="B4" s="308"/>
      <c r="D4">
        <f>'titre 1a'!D14</f>
        <v>0</v>
      </c>
    </row>
    <row r="5" spans="1:12" ht="13.2" customHeight="1" x14ac:dyDescent="0.25">
      <c r="A5" s="5"/>
      <c r="B5" s="1"/>
      <c r="C5" s="1"/>
      <c r="D5" s="1"/>
      <c r="E5" s="1"/>
      <c r="F5" s="1"/>
    </row>
    <row r="6" spans="1:12" ht="13.2" customHeight="1" x14ac:dyDescent="0.25">
      <c r="A6" s="7" t="s">
        <v>17</v>
      </c>
      <c r="B6" s="318" t="s">
        <v>478</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27" customHeight="1" x14ac:dyDescent="0.25">
      <c r="A9" s="325" t="s">
        <v>92</v>
      </c>
      <c r="B9" s="495" t="s">
        <v>489</v>
      </c>
      <c r="C9" s="435"/>
      <c r="D9" s="435"/>
      <c r="E9" s="435"/>
      <c r="F9" s="435"/>
      <c r="G9" s="435"/>
      <c r="H9" s="435"/>
      <c r="I9" s="435"/>
      <c r="J9" s="1"/>
      <c r="K9" s="1" t="s">
        <v>405</v>
      </c>
      <c r="L9" s="308"/>
    </row>
    <row r="10" spans="1:12" ht="53.25" customHeight="1" x14ac:dyDescent="0.25">
      <c r="B10" s="484" t="s">
        <v>577</v>
      </c>
      <c r="C10" s="485"/>
      <c r="D10" s="485"/>
      <c r="E10" s="485"/>
      <c r="F10" s="485"/>
      <c r="G10" s="485"/>
      <c r="H10" s="485"/>
      <c r="I10" s="491"/>
      <c r="K10" s="308" t="s">
        <v>406</v>
      </c>
      <c r="L10" s="32" t="s">
        <v>407</v>
      </c>
    </row>
    <row r="11" spans="1:12" ht="19.95" customHeight="1" x14ac:dyDescent="0.25">
      <c r="A11" s="290" t="s">
        <v>93</v>
      </c>
      <c r="B11" s="488" t="s">
        <v>479</v>
      </c>
      <c r="C11" s="488"/>
      <c r="D11" s="488"/>
      <c r="E11" s="488"/>
      <c r="F11" s="156"/>
      <c r="G11" s="92" t="s">
        <v>170</v>
      </c>
      <c r="H11" s="158" t="str">
        <f>IF(F11="","",F11*1)</f>
        <v/>
      </c>
      <c r="J11" s="85"/>
      <c r="K11" s="226"/>
      <c r="L11" s="227"/>
    </row>
    <row r="12" spans="1:12" ht="8.4" customHeight="1" x14ac:dyDescent="0.25">
      <c r="B12" s="489"/>
      <c r="C12" s="489"/>
      <c r="D12" s="489"/>
      <c r="E12" s="489"/>
      <c r="F12" s="9"/>
      <c r="H12" s="9"/>
      <c r="K12" s="229"/>
      <c r="L12" s="230"/>
    </row>
    <row r="13" spans="1:12" ht="19.95" customHeight="1" x14ac:dyDescent="0.25">
      <c r="A13" s="287" t="s">
        <v>94</v>
      </c>
      <c r="B13" s="490" t="s">
        <v>480</v>
      </c>
      <c r="C13" s="490"/>
      <c r="D13" s="490"/>
      <c r="E13" s="490"/>
      <c r="F13" s="156"/>
      <c r="G13" t="s">
        <v>6</v>
      </c>
      <c r="H13" s="158" t="str">
        <f>IF(F13="","",F13*3)</f>
        <v/>
      </c>
      <c r="J13" s="154">
        <v>1</v>
      </c>
      <c r="K13" s="236"/>
      <c r="L13" s="234"/>
    </row>
    <row r="14" spans="1:12" ht="8.4" customHeight="1" x14ac:dyDescent="0.25">
      <c r="B14" s="345"/>
      <c r="C14" s="345"/>
      <c r="D14" s="345"/>
      <c r="E14" s="345"/>
      <c r="F14" s="9"/>
      <c r="H14" s="9"/>
      <c r="J14" s="154">
        <v>2</v>
      </c>
      <c r="K14" s="229"/>
      <c r="L14" s="230"/>
    </row>
    <row r="15" spans="1:12" ht="13.2" customHeight="1" x14ac:dyDescent="0.25">
      <c r="F15" s="9"/>
      <c r="G15" s="9"/>
      <c r="H15" s="9"/>
      <c r="J15" s="154">
        <v>3</v>
      </c>
      <c r="K15" s="231"/>
      <c r="L15" s="232"/>
    </row>
    <row r="16" spans="1:12" s="219" customFormat="1" ht="13.2" customHeight="1" x14ac:dyDescent="0.25">
      <c r="A16" s="6"/>
      <c r="B16" s="1" t="s">
        <v>481</v>
      </c>
      <c r="C16" s="1"/>
      <c r="D16" s="1"/>
      <c r="E16" s="224"/>
      <c r="F16" s="14" t="s">
        <v>574</v>
      </c>
      <c r="G16" s="14"/>
      <c r="H16" s="14"/>
      <c r="I16" s="1"/>
      <c r="J16" s="154"/>
      <c r="K16" s="229"/>
      <c r="L16" s="230"/>
    </row>
    <row r="17" spans="1:13" s="219" customFormat="1" ht="13.2" customHeight="1" x14ac:dyDescent="0.25">
      <c r="A17" s="6"/>
      <c r="B17" s="1" t="s">
        <v>482</v>
      </c>
      <c r="C17" s="1"/>
      <c r="D17" s="1"/>
      <c r="E17" s="224"/>
      <c r="F17" s="14" t="s">
        <v>179</v>
      </c>
      <c r="G17" s="14"/>
      <c r="H17" s="14"/>
      <c r="I17" s="1"/>
      <c r="J17" s="154"/>
      <c r="K17" s="231"/>
      <c r="L17" s="232"/>
    </row>
    <row r="18" spans="1:13" ht="19.95" customHeight="1" x14ac:dyDescent="0.25">
      <c r="A18" s="287" t="s">
        <v>95</v>
      </c>
      <c r="B18" s="286" t="s">
        <v>483</v>
      </c>
      <c r="C18" s="33"/>
      <c r="D18" s="33"/>
      <c r="E18" s="35"/>
      <c r="F18" s="156"/>
      <c r="G18" t="s">
        <v>6</v>
      </c>
      <c r="H18" s="158" t="str">
        <f>IF(F18="","",F18*3)</f>
        <v/>
      </c>
      <c r="J18" s="85"/>
      <c r="K18" s="226"/>
      <c r="L18" s="227"/>
    </row>
    <row r="19" spans="1:13" ht="19.95" customHeight="1" x14ac:dyDescent="0.25">
      <c r="A19" s="290" t="s">
        <v>96</v>
      </c>
      <c r="B19" s="492" t="s">
        <v>484</v>
      </c>
      <c r="C19" s="493"/>
      <c r="D19" s="493"/>
      <c r="E19" s="493"/>
      <c r="F19" s="156"/>
      <c r="G19" s="92" t="s">
        <v>170</v>
      </c>
      <c r="H19" s="158" t="str">
        <f>IF(F19="","",F19*1)</f>
        <v/>
      </c>
      <c r="J19" s="85"/>
      <c r="K19" s="226"/>
      <c r="L19" s="227"/>
    </row>
    <row r="20" spans="1:13" ht="7.95" customHeight="1" x14ac:dyDescent="0.25">
      <c r="B20" s="494"/>
      <c r="C20" s="494"/>
      <c r="D20" s="494"/>
      <c r="E20" s="494"/>
      <c r="F20" s="95"/>
      <c r="H20" s="9"/>
      <c r="J20" s="85"/>
      <c r="K20" s="229"/>
      <c r="L20" s="230"/>
    </row>
    <row r="21" spans="1:13" ht="19.95" customHeight="1" x14ac:dyDescent="0.25">
      <c r="A21" s="287" t="s">
        <v>97</v>
      </c>
      <c r="B21" s="320" t="s">
        <v>388</v>
      </c>
      <c r="C21" s="33"/>
      <c r="D21" s="33"/>
      <c r="E21" s="35"/>
      <c r="F21" s="156"/>
      <c r="G21" s="15" t="s">
        <v>410</v>
      </c>
      <c r="J21" s="86"/>
      <c r="K21" s="231"/>
      <c r="L21" s="232"/>
    </row>
    <row r="22" spans="1:13" ht="19.95" customHeight="1" x14ac:dyDescent="0.25">
      <c r="A22" s="287" t="s">
        <v>98</v>
      </c>
      <c r="B22" s="320" t="s">
        <v>389</v>
      </c>
      <c r="C22" s="33"/>
      <c r="D22" s="33"/>
      <c r="E22" s="35"/>
      <c r="F22" s="156"/>
      <c r="G22" s="15" t="s">
        <v>411</v>
      </c>
      <c r="J22" s="85"/>
      <c r="K22" s="226"/>
      <c r="L22" s="227"/>
    </row>
    <row r="23" spans="1:13" ht="19.95" customHeight="1" x14ac:dyDescent="0.25">
      <c r="A23" s="287" t="s">
        <v>187</v>
      </c>
      <c r="B23" s="320" t="s">
        <v>417</v>
      </c>
      <c r="C23" s="33"/>
      <c r="D23" s="33"/>
      <c r="E23" s="35"/>
      <c r="F23" s="156"/>
      <c r="G23" s="15" t="s">
        <v>430</v>
      </c>
      <c r="K23" s="226"/>
      <c r="L23" s="227"/>
    </row>
    <row r="24" spans="1:13" ht="19.95" customHeight="1" x14ac:dyDescent="0.25">
      <c r="E24" s="308" t="s">
        <v>364</v>
      </c>
      <c r="H24" s="158" t="str">
        <f>IF(H11="","",SUM(H11,H13,H18,H19))</f>
        <v/>
      </c>
      <c r="K24" s="226"/>
      <c r="L24" s="227"/>
    </row>
    <row r="25" spans="1:13" ht="19.95" customHeight="1" x14ac:dyDescent="0.25">
      <c r="B25" s="174" t="s">
        <v>408</v>
      </c>
      <c r="C25" s="284">
        <v>3</v>
      </c>
      <c r="E25" s="10" t="s">
        <v>390</v>
      </c>
      <c r="H25" s="158" t="str">
        <f>IF(A28="x",0,IF(A29="x",2,IF(A30="x",3,IF(A31="x",4,""))))</f>
        <v/>
      </c>
      <c r="K25" s="226"/>
      <c r="L25" s="227"/>
    </row>
    <row r="26" spans="1:13" ht="19.95" customHeight="1" x14ac:dyDescent="0.25">
      <c r="A26" s="6" t="s">
        <v>485</v>
      </c>
      <c r="E26" s="18" t="s">
        <v>391</v>
      </c>
      <c r="G26" s="1" t="s">
        <v>401</v>
      </c>
      <c r="H26" s="89"/>
      <c r="I26" s="198" t="str">
        <f>IF(H25="","",H24-H25)</f>
        <v/>
      </c>
      <c r="K26" s="226"/>
      <c r="L26" s="227"/>
    </row>
    <row r="27" spans="1:13" ht="19.95" customHeight="1" x14ac:dyDescent="0.25">
      <c r="C27" s="328" t="s">
        <v>30</v>
      </c>
      <c r="D27" s="328" t="s">
        <v>488</v>
      </c>
      <c r="F27" s="1" t="s">
        <v>401</v>
      </c>
      <c r="H27" s="195" t="s">
        <v>172</v>
      </c>
      <c r="I27" s="196">
        <v>40</v>
      </c>
      <c r="K27" s="226"/>
      <c r="L27" s="227"/>
    </row>
    <row r="28" spans="1:13" ht="19.95" customHeight="1" x14ac:dyDescent="0.25">
      <c r="A28" s="176"/>
      <c r="B28" s="326" t="s">
        <v>486</v>
      </c>
      <c r="C28" s="327">
        <v>15</v>
      </c>
      <c r="D28" s="327">
        <v>12</v>
      </c>
      <c r="E28" s="33" t="s">
        <v>394</v>
      </c>
      <c r="F28" s="153"/>
      <c r="K28" s="466" t="s">
        <v>402</v>
      </c>
      <c r="L28" s="467"/>
    </row>
    <row r="29" spans="1:13" ht="19.95" customHeight="1" x14ac:dyDescent="0.25">
      <c r="A29" s="164"/>
      <c r="B29" s="326" t="s">
        <v>486</v>
      </c>
      <c r="C29" s="327">
        <v>19</v>
      </c>
      <c r="D29" s="327">
        <v>16</v>
      </c>
      <c r="E29" s="286" t="s">
        <v>396</v>
      </c>
      <c r="F29" s="170"/>
      <c r="K29" s="435"/>
      <c r="L29" s="435"/>
      <c r="M29" s="189"/>
    </row>
    <row r="30" spans="1:13" ht="19.95" customHeight="1" x14ac:dyDescent="0.25">
      <c r="A30" s="164"/>
      <c r="B30" s="326" t="s">
        <v>486</v>
      </c>
      <c r="C30" s="327">
        <v>21</v>
      </c>
      <c r="D30" s="327">
        <v>18</v>
      </c>
      <c r="E30" s="286" t="s">
        <v>398</v>
      </c>
      <c r="F30" s="170"/>
      <c r="K30" s="435"/>
      <c r="L30" s="435"/>
      <c r="M30" s="189"/>
    </row>
    <row r="31" spans="1:13" ht="19.95" customHeight="1" x14ac:dyDescent="0.25">
      <c r="A31" s="164"/>
      <c r="B31" s="326" t="s">
        <v>486</v>
      </c>
      <c r="C31" s="327">
        <v>23</v>
      </c>
      <c r="D31" s="327">
        <v>20</v>
      </c>
      <c r="E31" s="286" t="s">
        <v>400</v>
      </c>
      <c r="F31" s="170"/>
      <c r="K31" s="287"/>
    </row>
    <row r="32" spans="1:13" ht="19.95" customHeight="1" x14ac:dyDescent="0.25">
      <c r="J32" t="s">
        <v>169</v>
      </c>
    </row>
    <row r="33" spans="11:12" ht="19.95" customHeight="1" x14ac:dyDescent="0.25">
      <c r="K33" s="146"/>
      <c r="L33" s="99"/>
    </row>
    <row r="34" spans="11:12" ht="19.95" customHeight="1" x14ac:dyDescent="0.25">
      <c r="K34" s="146"/>
      <c r="L34" s="99"/>
    </row>
    <row r="35" spans="11:12" ht="19.95" customHeight="1" x14ac:dyDescent="0.25">
      <c r="K35" s="10"/>
    </row>
    <row r="36" spans="11:12" ht="19.95" customHeight="1" x14ac:dyDescent="0.25">
      <c r="K36" s="10"/>
    </row>
    <row r="38" spans="11:12" ht="19.95" customHeight="1" x14ac:dyDescent="0.25">
      <c r="K38" s="11"/>
    </row>
  </sheetData>
  <sheetProtection sheet="1" objects="1" scenarios="1"/>
  <customSheetViews>
    <customSheetView guid="{FC3D7473-9018-43EC-8541-4393F0000678}" showRuler="0">
      <selection activeCell="H2" sqref="H2"/>
      <pageMargins left="0.39370078740157483" right="0.39370078740157483" top="0.39370078740157483" bottom="0.39370078740157483" header="0.51181102362204722" footer="0.51181102362204722"/>
      <pageSetup paperSize="9" orientation="landscape" r:id="rId1"/>
      <headerFooter alignWithMargins="0">
        <oddFooter>&amp;CSeite 16</oddFooter>
      </headerFooter>
    </customSheetView>
  </customSheetViews>
  <mergeCells count="7">
    <mergeCell ref="K28:L30"/>
    <mergeCell ref="B7:I7"/>
    <mergeCell ref="B11:E12"/>
    <mergeCell ref="B13:E14"/>
    <mergeCell ref="B10:I10"/>
    <mergeCell ref="B19:E20"/>
    <mergeCell ref="B9:I9"/>
  </mergeCells>
  <phoneticPr fontId="6" type="noConversion"/>
  <conditionalFormatting sqref="D3:D4">
    <cfRule type="cellIs" dxfId="11" priority="1" operator="equal">
      <formula>0</formula>
    </cfRule>
  </conditionalFormatting>
  <dataValidations count="1">
    <dataValidation type="list" allowBlank="1" showInputMessage="1" showErrorMessage="1" errorTitle="Ihre Eingabe ist nicht korrekt" error="Bitte geben Sie den Buchstaben &quot;x&quot; in das gewünschte Feld ein. Danke" sqref="A28:A31" xr:uid="{00000000-0002-0000-1200-000000000000}">
      <formula1>$J$32</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19</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1000000}">
          <x14:formula1>
            <xm:f>'désossage 1'!$J$12:$J$17</xm:f>
          </x14:formula1>
          <xm:sqref>F11 F13 F18:F19 F21:F23</xm:sqref>
        </x14:dataValidation>
        <x14:dataValidation type="list" allowBlank="1" showInputMessage="1" showErrorMessage="1" xr:uid="{00000000-0002-0000-1200-000002000000}">
          <x14:formula1>
            <xm:f>'notes détail'!$K$1:$K$4</xm:f>
          </x14:formula1>
          <xm:sqref>C25</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5"/>
  <dimension ref="A1:M39"/>
  <sheetViews>
    <sheetView view="pageLayout" zoomScaleNormal="100" workbookViewId="0">
      <selection activeCell="F12" sqref="F12"/>
    </sheetView>
  </sheetViews>
  <sheetFormatPr baseColWidth="10" defaultColWidth="11.44140625" defaultRowHeight="19.95" customHeight="1" x14ac:dyDescent="0.25"/>
  <cols>
    <col min="1" max="1" width="6.33203125" style="6" customWidth="1"/>
    <col min="2" max="5" width="11.44140625" style="241"/>
    <col min="6" max="9" width="5.44140625" style="241" customWidth="1"/>
    <col min="10" max="10" width="5.44140625" style="241" hidden="1" customWidth="1"/>
    <col min="11" max="11" width="8.33203125" style="241" customWidth="1"/>
    <col min="12" max="12" width="53.6640625" style="241" customWidth="1"/>
    <col min="13" max="16384" width="11.44140625" style="241"/>
  </cols>
  <sheetData>
    <row r="1" spans="1:12" ht="13.2" customHeight="1" x14ac:dyDescent="0.25">
      <c r="A1" s="316" t="s">
        <v>299</v>
      </c>
      <c r="B1" s="308"/>
      <c r="C1" s="308"/>
      <c r="D1" s="308"/>
      <c r="E1" s="308"/>
      <c r="F1" s="308"/>
      <c r="G1" s="308"/>
      <c r="H1" s="308"/>
      <c r="I1" s="308"/>
    </row>
    <row r="2" spans="1:12" ht="12.75" customHeight="1" x14ac:dyDescent="0.25">
      <c r="A2" s="5"/>
      <c r="B2" s="5"/>
      <c r="C2" s="308"/>
      <c r="D2" s="308"/>
      <c r="E2" s="308"/>
      <c r="F2" s="308"/>
      <c r="G2" s="308"/>
      <c r="H2" s="308"/>
      <c r="I2" s="308"/>
    </row>
    <row r="3" spans="1:12" ht="13.2" customHeight="1" x14ac:dyDescent="0.25">
      <c r="A3" s="1" t="s">
        <v>300</v>
      </c>
      <c r="B3" s="308"/>
      <c r="C3" s="308"/>
      <c r="D3" s="308">
        <f>'titre 1a'!D12</f>
        <v>0</v>
      </c>
      <c r="E3" s="308"/>
      <c r="F3" s="308"/>
      <c r="G3" s="308"/>
      <c r="H3" s="308"/>
      <c r="I3" s="308"/>
    </row>
    <row r="4" spans="1:12" ht="13.2" customHeight="1" x14ac:dyDescent="0.25">
      <c r="A4" s="16" t="s">
        <v>301</v>
      </c>
      <c r="B4" s="308"/>
      <c r="C4" s="308"/>
      <c r="D4" s="308">
        <f>'titre 1a'!D14</f>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478</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13.2" customHeight="1" x14ac:dyDescent="0.25">
      <c r="A9" s="5" t="s">
        <v>99</v>
      </c>
      <c r="B9" s="495" t="s">
        <v>490</v>
      </c>
      <c r="C9" s="435"/>
      <c r="D9" s="435"/>
      <c r="E9" s="435"/>
      <c r="F9" s="435"/>
      <c r="G9" s="435"/>
      <c r="H9" s="435"/>
      <c r="I9" s="435"/>
      <c r="J9" s="1"/>
      <c r="K9" s="1" t="s">
        <v>405</v>
      </c>
      <c r="L9" s="308"/>
    </row>
    <row r="10" spans="1:12" ht="13.2" customHeight="1" x14ac:dyDescent="0.25">
      <c r="A10" s="5"/>
      <c r="B10" s="2"/>
      <c r="C10" s="2"/>
      <c r="D10" s="2"/>
      <c r="E10" s="2"/>
      <c r="F10" s="2"/>
      <c r="G10" s="2"/>
      <c r="H10" s="2"/>
    </row>
    <row r="11" spans="1:12" ht="44.25" customHeight="1" x14ac:dyDescent="0.25">
      <c r="B11" s="348" t="s">
        <v>578</v>
      </c>
      <c r="C11" s="348"/>
      <c r="D11" s="348"/>
      <c r="E11" s="348"/>
      <c r="F11" s="348"/>
      <c r="G11" s="348"/>
      <c r="H11" s="348"/>
      <c r="I11" s="348"/>
      <c r="K11" s="308" t="s">
        <v>406</v>
      </c>
      <c r="L11" s="32" t="s">
        <v>407</v>
      </c>
    </row>
    <row r="12" spans="1:12" ht="19.95" customHeight="1" x14ac:dyDescent="0.25">
      <c r="A12" s="290" t="s">
        <v>100</v>
      </c>
      <c r="B12" s="496" t="s">
        <v>491</v>
      </c>
      <c r="C12" s="497"/>
      <c r="D12" s="497"/>
      <c r="E12" s="476"/>
      <c r="F12" s="156"/>
      <c r="G12" s="92" t="s">
        <v>170</v>
      </c>
      <c r="H12" s="158" t="str">
        <f>IF(F12="","",F12*1)</f>
        <v/>
      </c>
      <c r="J12" s="85"/>
      <c r="K12" s="226"/>
      <c r="L12" s="227"/>
    </row>
    <row r="13" spans="1:12" ht="8.4" customHeight="1" x14ac:dyDescent="0.25">
      <c r="B13" s="497"/>
      <c r="C13" s="497"/>
      <c r="D13" s="497"/>
      <c r="E13" s="476"/>
      <c r="F13" s="9"/>
      <c r="H13" s="9"/>
      <c r="K13" s="229"/>
      <c r="L13" s="230"/>
    </row>
    <row r="14" spans="1:12" ht="19.95" customHeight="1" x14ac:dyDescent="0.25">
      <c r="A14" s="287" t="s">
        <v>101</v>
      </c>
      <c r="B14" s="498" t="s">
        <v>492</v>
      </c>
      <c r="C14" s="498"/>
      <c r="D14" s="498"/>
      <c r="E14" s="498"/>
      <c r="F14" s="156"/>
      <c r="G14" s="241" t="s">
        <v>6</v>
      </c>
      <c r="H14" s="158" t="str">
        <f>IF(F14="","",F14*3)</f>
        <v/>
      </c>
      <c r="J14" s="154">
        <v>1</v>
      </c>
      <c r="K14" s="236"/>
      <c r="L14" s="234"/>
    </row>
    <row r="15" spans="1:12" ht="8.4" customHeight="1" x14ac:dyDescent="0.25">
      <c r="B15" s="346"/>
      <c r="C15" s="346"/>
      <c r="D15" s="346"/>
      <c r="E15" s="346"/>
      <c r="F15" s="9"/>
      <c r="H15" s="9"/>
      <c r="J15" s="154">
        <v>2</v>
      </c>
      <c r="K15" s="229"/>
      <c r="L15" s="230"/>
    </row>
    <row r="16" spans="1:12" ht="13.2" customHeight="1" x14ac:dyDescent="0.25">
      <c r="F16" s="9"/>
      <c r="G16" s="9"/>
      <c r="H16" s="9"/>
      <c r="J16" s="154">
        <v>3</v>
      </c>
      <c r="K16" s="231"/>
      <c r="L16" s="232"/>
    </row>
    <row r="17" spans="1:13" s="308" customFormat="1" ht="13.2" customHeight="1" x14ac:dyDescent="0.25">
      <c r="A17" s="6"/>
      <c r="B17" s="499" t="s">
        <v>495</v>
      </c>
      <c r="C17" s="494"/>
      <c r="D17" s="494"/>
      <c r="E17" s="310"/>
      <c r="F17" s="311" t="s">
        <v>179</v>
      </c>
      <c r="G17" s="311"/>
      <c r="H17" s="311"/>
      <c r="I17" s="311"/>
      <c r="J17" s="154"/>
      <c r="K17" s="231"/>
      <c r="L17" s="232"/>
    </row>
    <row r="18" spans="1:13" s="242" customFormat="1" ht="13.2" x14ac:dyDescent="0.25">
      <c r="A18" s="27"/>
      <c r="B18" s="330" t="s">
        <v>496</v>
      </c>
      <c r="E18" s="310"/>
      <c r="F18" s="330" t="s">
        <v>497</v>
      </c>
      <c r="J18" s="154">
        <v>4</v>
      </c>
      <c r="K18" s="226"/>
      <c r="L18" s="227"/>
    </row>
    <row r="19" spans="1:13" ht="19.95" customHeight="1" x14ac:dyDescent="0.25">
      <c r="A19" s="287" t="s">
        <v>220</v>
      </c>
      <c r="B19" s="320" t="s">
        <v>483</v>
      </c>
      <c r="C19" s="33"/>
      <c r="D19" s="33"/>
      <c r="E19" s="35"/>
      <c r="F19" s="156"/>
      <c r="G19" s="241" t="s">
        <v>6</v>
      </c>
      <c r="H19" s="158" t="str">
        <f>IF(F19="","",F19*3)</f>
        <v/>
      </c>
      <c r="J19" s="85"/>
      <c r="K19" s="226"/>
      <c r="L19" s="227"/>
    </row>
    <row r="20" spans="1:13" ht="19.95" customHeight="1" x14ac:dyDescent="0.25">
      <c r="A20" s="287" t="s">
        <v>102</v>
      </c>
      <c r="B20" s="492" t="s">
        <v>484</v>
      </c>
      <c r="C20" s="493"/>
      <c r="D20" s="493"/>
      <c r="E20" s="493"/>
      <c r="F20" s="156"/>
      <c r="G20" s="92" t="s">
        <v>170</v>
      </c>
      <c r="H20" s="158" t="str">
        <f>IF(F20="","",F20*1)</f>
        <v/>
      </c>
      <c r="J20" s="85"/>
      <c r="K20" s="226"/>
      <c r="L20" s="227"/>
    </row>
    <row r="21" spans="1:13" ht="7.95" customHeight="1" x14ac:dyDescent="0.25">
      <c r="B21" s="494"/>
      <c r="C21" s="494"/>
      <c r="D21" s="494"/>
      <c r="E21" s="494"/>
      <c r="F21" s="95"/>
      <c r="H21" s="9"/>
      <c r="J21" s="85"/>
      <c r="K21" s="229"/>
      <c r="L21" s="230"/>
    </row>
    <row r="22" spans="1:13" ht="19.95" customHeight="1" x14ac:dyDescent="0.25">
      <c r="A22" s="287" t="s">
        <v>103</v>
      </c>
      <c r="B22" s="320" t="s">
        <v>388</v>
      </c>
      <c r="C22" s="33"/>
      <c r="D22" s="33"/>
      <c r="E22" s="35"/>
      <c r="F22" s="156"/>
      <c r="G22" s="15" t="s">
        <v>410</v>
      </c>
      <c r="J22" s="86"/>
      <c r="K22" s="231"/>
      <c r="L22" s="232"/>
    </row>
    <row r="23" spans="1:13" ht="19.95" customHeight="1" x14ac:dyDescent="0.25">
      <c r="A23" s="287" t="s">
        <v>104</v>
      </c>
      <c r="B23" s="320" t="s">
        <v>389</v>
      </c>
      <c r="C23" s="33"/>
      <c r="D23" s="33"/>
      <c r="E23" s="35"/>
      <c r="F23" s="156"/>
      <c r="G23" s="15" t="s">
        <v>411</v>
      </c>
      <c r="J23" s="85"/>
      <c r="K23" s="226"/>
      <c r="L23" s="227"/>
    </row>
    <row r="24" spans="1:13" ht="19.95" customHeight="1" x14ac:dyDescent="0.25">
      <c r="A24" s="287" t="s">
        <v>105</v>
      </c>
      <c r="B24" s="320" t="s">
        <v>493</v>
      </c>
      <c r="C24" s="33"/>
      <c r="D24" s="33"/>
      <c r="E24" s="35"/>
      <c r="F24" s="156"/>
      <c r="G24" s="15" t="s">
        <v>430</v>
      </c>
      <c r="K24" s="226"/>
      <c r="L24" s="227"/>
    </row>
    <row r="25" spans="1:13" ht="19.95" customHeight="1" x14ac:dyDescent="0.25">
      <c r="E25" s="308" t="s">
        <v>364</v>
      </c>
      <c r="H25" s="158" t="str">
        <f>IF(H12="","",SUM(H12,H14,H19,H20))</f>
        <v/>
      </c>
      <c r="K25" s="226"/>
      <c r="L25" s="227"/>
    </row>
    <row r="26" spans="1:13" ht="19.95" customHeight="1" x14ac:dyDescent="0.25">
      <c r="B26" s="174" t="s">
        <v>408</v>
      </c>
      <c r="C26" s="313">
        <v>3</v>
      </c>
      <c r="E26" s="10" t="s">
        <v>390</v>
      </c>
      <c r="H26" s="158" t="str">
        <f>IF(A29="x",0,IF(A30="x",2,IF(A31="x",3,IF(A32="x",4,""))))</f>
        <v/>
      </c>
      <c r="K26" s="226"/>
      <c r="L26" s="227"/>
    </row>
    <row r="27" spans="1:13" ht="19.95" customHeight="1" x14ac:dyDescent="0.25">
      <c r="E27" s="18" t="s">
        <v>391</v>
      </c>
      <c r="G27" s="1" t="s">
        <v>401</v>
      </c>
      <c r="H27" s="89"/>
      <c r="I27" s="198" t="str">
        <f>IF(H26="","",H25-H26)</f>
        <v/>
      </c>
      <c r="K27" s="226"/>
      <c r="L27" s="227"/>
    </row>
    <row r="28" spans="1:13" ht="19.95" customHeight="1" x14ac:dyDescent="0.25">
      <c r="A28" s="172" t="s">
        <v>494</v>
      </c>
      <c r="F28" s="1" t="s">
        <v>401</v>
      </c>
      <c r="H28" s="195" t="s">
        <v>172</v>
      </c>
      <c r="I28" s="196">
        <v>40</v>
      </c>
      <c r="K28" s="226"/>
      <c r="L28" s="227"/>
    </row>
    <row r="29" spans="1:13" ht="19.95" customHeight="1" x14ac:dyDescent="0.25">
      <c r="A29" s="176"/>
      <c r="B29" s="29" t="s">
        <v>568</v>
      </c>
      <c r="D29" s="329" t="s">
        <v>394</v>
      </c>
      <c r="K29" s="466" t="s">
        <v>402</v>
      </c>
      <c r="L29" s="467"/>
    </row>
    <row r="30" spans="1:13" ht="19.95" customHeight="1" x14ac:dyDescent="0.25">
      <c r="A30" s="164"/>
      <c r="B30" s="29" t="s">
        <v>569</v>
      </c>
      <c r="D30" s="170" t="s">
        <v>396</v>
      </c>
      <c r="F30" s="170"/>
      <c r="K30" s="435"/>
      <c r="L30" s="435"/>
      <c r="M30" s="189"/>
    </row>
    <row r="31" spans="1:13" ht="19.95" customHeight="1" x14ac:dyDescent="0.25">
      <c r="A31" s="164"/>
      <c r="B31" s="29" t="s">
        <v>570</v>
      </c>
      <c r="D31" s="170" t="s">
        <v>398</v>
      </c>
      <c r="F31" s="170"/>
      <c r="K31" s="435"/>
      <c r="L31" s="435"/>
      <c r="M31" s="189"/>
    </row>
    <row r="32" spans="1:13" ht="19.95" customHeight="1" x14ac:dyDescent="0.25">
      <c r="A32" s="164"/>
      <c r="B32" s="29" t="s">
        <v>571</v>
      </c>
      <c r="D32" s="170" t="s">
        <v>400</v>
      </c>
      <c r="F32" s="170"/>
      <c r="K32" s="287" t="s">
        <v>487</v>
      </c>
    </row>
    <row r="33" spans="10:12" ht="19.95" customHeight="1" x14ac:dyDescent="0.25">
      <c r="J33" s="241" t="s">
        <v>169</v>
      </c>
    </row>
    <row r="34" spans="10:12" ht="19.95" customHeight="1" x14ac:dyDescent="0.25">
      <c r="K34" s="146"/>
      <c r="L34" s="99"/>
    </row>
    <row r="35" spans="10:12" ht="19.95" customHeight="1" x14ac:dyDescent="0.25">
      <c r="K35" s="146"/>
      <c r="L35" s="99"/>
    </row>
    <row r="36" spans="10:12" ht="19.95" customHeight="1" x14ac:dyDescent="0.25">
      <c r="K36" s="10"/>
    </row>
    <row r="37" spans="10:12" ht="19.95" customHeight="1" x14ac:dyDescent="0.25">
      <c r="K37" s="10"/>
    </row>
    <row r="39" spans="10:12" ht="19.95" customHeight="1" x14ac:dyDescent="0.25">
      <c r="K39" s="11"/>
    </row>
  </sheetData>
  <sheetProtection sheet="1" objects="1" scenarios="1"/>
  <mergeCells count="8">
    <mergeCell ref="K29:L31"/>
    <mergeCell ref="B7:I7"/>
    <mergeCell ref="B11:I11"/>
    <mergeCell ref="B12:E13"/>
    <mergeCell ref="B14:E15"/>
    <mergeCell ref="B20:E21"/>
    <mergeCell ref="B9:I9"/>
    <mergeCell ref="B17:D17"/>
  </mergeCells>
  <conditionalFormatting sqref="D3:D4">
    <cfRule type="cellIs" dxfId="10" priority="1" operator="equal">
      <formula>0</formula>
    </cfRule>
  </conditionalFormatting>
  <dataValidations count="1">
    <dataValidation type="list" allowBlank="1" showInputMessage="1" showErrorMessage="1" errorTitle="Ihre Eingabe ist nicht korrekt" error="Bitte geben Sie den Buchstaben &quot;x&quot; in das gewünschte Feld ein. Danke" sqref="A29:A32" xr:uid="{00000000-0002-0000-1300-000000000000}">
      <formula1>$J$33</formula1>
    </dataValidation>
  </dataValidations>
  <pageMargins left="0.39370078740157483" right="0.39370078740157483" top="0.39370078740157483" bottom="0.39370078740157483" header="0.51181102362204722" footer="0.19685039370078741"/>
  <pageSetup paperSize="9" scale="97" orientation="landscape" r:id="rId1"/>
  <headerFooter alignWithMargins="0">
    <oddFooter>&amp;Cpage 20</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1000000}">
          <x14:formula1>
            <xm:f>'notes détail'!$K$1:$K$4</xm:f>
          </x14:formula1>
          <xm:sqref>C26</xm:sqref>
        </x14:dataValidation>
        <x14:dataValidation type="list" allowBlank="1" showInputMessage="1" showErrorMessage="1" xr:uid="{00000000-0002-0000-1300-000002000000}">
          <x14:formula1>
            <xm:f>'désossage 1'!$J$12:$J$17</xm:f>
          </x14:formula1>
          <xm:sqref>F12 F14 F19:F20 F22:F24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6"/>
  <dimension ref="A1:L29"/>
  <sheetViews>
    <sheetView view="pageLayout" topLeftCell="A4" zoomScaleNormal="100" workbookViewId="0">
      <selection activeCell="F12" sqref="F12"/>
    </sheetView>
  </sheetViews>
  <sheetFormatPr baseColWidth="10" defaultColWidth="11.44140625" defaultRowHeight="19.95" customHeight="1" x14ac:dyDescent="0.25"/>
  <cols>
    <col min="1" max="1" width="7.109375" style="257" customWidth="1"/>
    <col min="2" max="5" width="11.44140625" style="249"/>
    <col min="6" max="9" width="5.44140625" style="249" customWidth="1"/>
    <col min="10" max="10" width="5.44140625" style="249" hidden="1" customWidth="1"/>
    <col min="11" max="11" width="11.44140625" style="250" customWidth="1"/>
    <col min="12" max="12" width="48.6640625" style="249" customWidth="1"/>
    <col min="13" max="16384" width="11.44140625" style="249"/>
  </cols>
  <sheetData>
    <row r="1" spans="1:12" ht="12.6" customHeight="1" x14ac:dyDescent="0.25">
      <c r="A1" s="316" t="s">
        <v>299</v>
      </c>
      <c r="B1" s="308"/>
      <c r="C1" s="308"/>
      <c r="D1" s="308"/>
      <c r="E1" s="308"/>
      <c r="F1" s="308"/>
      <c r="G1" s="308"/>
      <c r="H1" s="308"/>
      <c r="I1" s="308"/>
    </row>
    <row r="2" spans="1:12" ht="12.6" customHeight="1" x14ac:dyDescent="0.25">
      <c r="A2" s="5"/>
      <c r="B2" s="5"/>
      <c r="C2" s="308"/>
      <c r="D2" s="308"/>
      <c r="E2" s="308"/>
      <c r="F2" s="308"/>
      <c r="G2" s="308"/>
      <c r="H2" s="308"/>
      <c r="I2" s="308"/>
    </row>
    <row r="3" spans="1:12" ht="12.6" customHeight="1" x14ac:dyDescent="0.25">
      <c r="A3" s="1" t="s">
        <v>300</v>
      </c>
      <c r="B3" s="308"/>
      <c r="C3" s="308"/>
      <c r="D3" s="308">
        <f>'titre 1a'!D12</f>
        <v>0</v>
      </c>
      <c r="E3" s="308"/>
      <c r="F3" s="308"/>
      <c r="G3" s="308"/>
      <c r="H3" s="308"/>
      <c r="I3" s="308"/>
    </row>
    <row r="4" spans="1:12" ht="12.6" customHeight="1" x14ac:dyDescent="0.25">
      <c r="A4" s="16" t="s">
        <v>301</v>
      </c>
      <c r="B4" s="308"/>
      <c r="C4" s="308"/>
      <c r="D4" s="308">
        <f>'titre 1a'!D14</f>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478</v>
      </c>
      <c r="C6" s="8"/>
      <c r="D6" s="8"/>
      <c r="E6" s="4"/>
      <c r="F6" s="4"/>
      <c r="G6" s="4"/>
      <c r="H6" s="4"/>
      <c r="I6" s="4"/>
      <c r="J6" s="252"/>
      <c r="K6" s="253"/>
      <c r="L6" s="252"/>
    </row>
    <row r="7" spans="1:12" s="254" customFormat="1" ht="21.75" customHeight="1" x14ac:dyDescent="0.25">
      <c r="A7" s="23"/>
      <c r="B7" s="463" t="s">
        <v>252</v>
      </c>
      <c r="C7" s="464"/>
      <c r="D7" s="464"/>
      <c r="E7" s="464"/>
      <c r="F7" s="464"/>
      <c r="G7" s="464"/>
      <c r="H7" s="464"/>
      <c r="I7" s="464"/>
      <c r="K7" s="255"/>
      <c r="L7" s="256"/>
    </row>
    <row r="8" spans="1:12" ht="13.2" customHeight="1" x14ac:dyDescent="0.25"/>
    <row r="9" spans="1:12" ht="13.2" customHeight="1" x14ac:dyDescent="0.25">
      <c r="A9" s="248" t="s">
        <v>106</v>
      </c>
      <c r="B9" s="500" t="s">
        <v>572</v>
      </c>
      <c r="C9" s="500"/>
      <c r="D9" s="500"/>
      <c r="E9" s="500"/>
      <c r="F9" s="500"/>
      <c r="G9" s="500"/>
      <c r="H9" s="501"/>
      <c r="I9" s="501"/>
      <c r="J9" s="251"/>
      <c r="K9" s="1" t="s">
        <v>405</v>
      </c>
      <c r="L9" s="308"/>
    </row>
    <row r="10" spans="1:12" ht="42.75" customHeight="1" x14ac:dyDescent="0.25">
      <c r="B10" s="500"/>
      <c r="C10" s="500"/>
      <c r="D10" s="500"/>
      <c r="E10" s="500"/>
      <c r="F10" s="500"/>
      <c r="G10" s="500"/>
      <c r="H10" s="501"/>
      <c r="I10" s="501"/>
      <c r="K10" s="308" t="s">
        <v>406</v>
      </c>
      <c r="L10" s="32" t="s">
        <v>407</v>
      </c>
    </row>
    <row r="11" spans="1:12" ht="13.2" customHeight="1" x14ac:dyDescent="0.25">
      <c r="F11" s="254"/>
      <c r="H11" s="254"/>
      <c r="K11" s="258"/>
      <c r="L11" s="259"/>
    </row>
    <row r="12" spans="1:12" ht="19.95" customHeight="1" x14ac:dyDescent="0.25">
      <c r="A12" s="257" t="s">
        <v>107</v>
      </c>
      <c r="B12" s="320" t="s">
        <v>541</v>
      </c>
      <c r="C12" s="260"/>
      <c r="D12" s="260"/>
      <c r="E12" s="260"/>
      <c r="F12" s="156"/>
      <c r="G12" s="249" t="s">
        <v>170</v>
      </c>
      <c r="H12" s="261" t="str">
        <f>IF(F12="","",F12)</f>
        <v/>
      </c>
      <c r="K12" s="262"/>
      <c r="L12" s="263"/>
    </row>
    <row r="13" spans="1:12" ht="19.95" customHeight="1" x14ac:dyDescent="0.25">
      <c r="A13" s="257" t="s">
        <v>108</v>
      </c>
      <c r="B13" s="320" t="s">
        <v>542</v>
      </c>
      <c r="C13" s="260"/>
      <c r="D13" s="260"/>
      <c r="E13" s="260"/>
      <c r="F13" s="156"/>
      <c r="G13" s="249" t="s">
        <v>170</v>
      </c>
      <c r="H13" s="261" t="str">
        <f>IF(F13="","",F13)</f>
        <v/>
      </c>
      <c r="K13" s="262"/>
      <c r="L13" s="263"/>
    </row>
    <row r="14" spans="1:12" ht="19.95" customHeight="1" x14ac:dyDescent="0.25">
      <c r="A14" s="257" t="s">
        <v>109</v>
      </c>
      <c r="B14" s="320" t="s">
        <v>543</v>
      </c>
      <c r="C14" s="260"/>
      <c r="D14" s="260"/>
      <c r="E14" s="260"/>
      <c r="F14" s="156"/>
      <c r="G14" s="249" t="s">
        <v>170</v>
      </c>
      <c r="H14" s="261" t="str">
        <f>IF(F14="","",F14)</f>
        <v/>
      </c>
      <c r="K14" s="262"/>
      <c r="L14" s="263"/>
    </row>
    <row r="15" spans="1:12" ht="19.95" customHeight="1" x14ac:dyDescent="0.25">
      <c r="A15" s="257" t="s">
        <v>110</v>
      </c>
      <c r="B15" s="320" t="s">
        <v>544</v>
      </c>
      <c r="C15" s="260"/>
      <c r="D15" s="260"/>
      <c r="E15" s="260"/>
      <c r="F15" s="156"/>
      <c r="G15" s="249" t="s">
        <v>170</v>
      </c>
      <c r="H15" s="261" t="str">
        <f>IF(F15="","",F15)</f>
        <v/>
      </c>
      <c r="K15" s="262"/>
      <c r="L15" s="263"/>
    </row>
    <row r="16" spans="1:12" ht="19.95" customHeight="1" x14ac:dyDescent="0.25">
      <c r="A16" s="257" t="s">
        <v>112</v>
      </c>
      <c r="B16" s="320" t="s">
        <v>545</v>
      </c>
      <c r="C16" s="264"/>
      <c r="D16" s="264"/>
      <c r="E16" s="264"/>
      <c r="F16" s="156"/>
      <c r="G16" s="249" t="s">
        <v>170</v>
      </c>
      <c r="H16" s="261" t="str">
        <f>IF(F16="","",F16)</f>
        <v/>
      </c>
      <c r="K16" s="262"/>
      <c r="L16" s="263"/>
    </row>
    <row r="17" spans="1:12" ht="19.95" customHeight="1" x14ac:dyDescent="0.25">
      <c r="A17" s="257" t="s">
        <v>111</v>
      </c>
      <c r="B17" s="320" t="s">
        <v>388</v>
      </c>
      <c r="C17" s="260"/>
      <c r="D17" s="260"/>
      <c r="E17" s="265"/>
      <c r="F17" s="156"/>
      <c r="G17" s="15" t="s">
        <v>410</v>
      </c>
      <c r="H17" s="266"/>
      <c r="K17" s="262"/>
      <c r="L17" s="263"/>
    </row>
    <row r="18" spans="1:12" ht="19.95" customHeight="1" x14ac:dyDescent="0.25">
      <c r="A18" s="257" t="s">
        <v>113</v>
      </c>
      <c r="B18" s="320" t="s">
        <v>389</v>
      </c>
      <c r="C18" s="260"/>
      <c r="D18" s="260"/>
      <c r="E18" s="265"/>
      <c r="F18" s="156"/>
      <c r="G18" s="15" t="s">
        <v>411</v>
      </c>
      <c r="H18" s="267"/>
      <c r="K18" s="262"/>
      <c r="L18" s="263"/>
    </row>
    <row r="19" spans="1:12" ht="19.95" customHeight="1" x14ac:dyDescent="0.25">
      <c r="A19" s="257" t="s">
        <v>114</v>
      </c>
      <c r="B19" s="320" t="s">
        <v>546</v>
      </c>
      <c r="C19" s="260"/>
      <c r="D19" s="260"/>
      <c r="E19" s="265"/>
      <c r="F19" s="156"/>
      <c r="G19" s="15" t="s">
        <v>430</v>
      </c>
      <c r="H19" s="268"/>
      <c r="I19" s="269"/>
      <c r="J19" s="270"/>
      <c r="K19" s="271"/>
      <c r="L19" s="263"/>
    </row>
    <row r="20" spans="1:12" ht="19.95" customHeight="1" x14ac:dyDescent="0.25">
      <c r="E20" s="308" t="s">
        <v>364</v>
      </c>
      <c r="H20" s="272" t="str">
        <f>IF(H16="","",SUM(H12:H16))</f>
        <v/>
      </c>
      <c r="K20" s="262"/>
      <c r="L20" s="263"/>
    </row>
    <row r="21" spans="1:12" ht="19.95" customHeight="1" x14ac:dyDescent="0.25">
      <c r="E21" s="10" t="s">
        <v>390</v>
      </c>
      <c r="H21" s="272" t="str">
        <f>IF(A25="x",0,IF(A26="x",1,IF(A27="x",2,"")))</f>
        <v/>
      </c>
      <c r="K21" s="262"/>
      <c r="L21" s="263"/>
    </row>
    <row r="22" spans="1:12" s="273" customFormat="1" ht="19.95" customHeight="1" x14ac:dyDescent="0.25">
      <c r="E22" s="18" t="s">
        <v>391</v>
      </c>
      <c r="F22" s="249"/>
      <c r="G22" s="251" t="s">
        <v>173</v>
      </c>
      <c r="H22" s="274"/>
      <c r="I22" s="275" t="str">
        <f>IF(H21="","",H20-H21)</f>
        <v/>
      </c>
      <c r="J22" s="249"/>
      <c r="K22" s="262"/>
      <c r="L22" s="263"/>
    </row>
    <row r="23" spans="1:12" s="273" customFormat="1" ht="19.95" customHeight="1" x14ac:dyDescent="0.25">
      <c r="H23" s="276" t="s">
        <v>172</v>
      </c>
      <c r="I23" s="277">
        <v>25</v>
      </c>
      <c r="J23" s="249"/>
      <c r="K23" s="262"/>
      <c r="L23" s="263"/>
    </row>
    <row r="24" spans="1:12" s="273" customFormat="1" ht="19.95" customHeight="1" x14ac:dyDescent="0.25">
      <c r="A24" s="11" t="s">
        <v>547</v>
      </c>
      <c r="H24" s="278"/>
      <c r="I24" s="279"/>
      <c r="J24" s="249"/>
      <c r="K24" s="262"/>
      <c r="L24" s="263"/>
    </row>
    <row r="25" spans="1:12" s="273" customFormat="1" ht="19.95" customHeight="1" x14ac:dyDescent="0.25">
      <c r="A25" s="164"/>
      <c r="B25" s="280" t="s">
        <v>440</v>
      </c>
      <c r="C25" s="249"/>
      <c r="D25" s="329" t="s">
        <v>394</v>
      </c>
      <c r="J25" s="281"/>
      <c r="K25" s="262"/>
      <c r="L25" s="263"/>
    </row>
    <row r="26" spans="1:12" s="273" customFormat="1" ht="19.95" customHeight="1" x14ac:dyDescent="0.25">
      <c r="A26" s="164"/>
      <c r="B26" s="280" t="s">
        <v>549</v>
      </c>
      <c r="C26" s="281"/>
      <c r="D26" s="170" t="s">
        <v>548</v>
      </c>
      <c r="E26" s="174" t="s">
        <v>408</v>
      </c>
      <c r="G26" s="313">
        <v>4</v>
      </c>
      <c r="J26" s="249"/>
      <c r="K26" s="262"/>
      <c r="L26" s="263"/>
    </row>
    <row r="27" spans="1:12" ht="19.95" customHeight="1" x14ac:dyDescent="0.25">
      <c r="A27" s="164"/>
      <c r="B27" s="280" t="s">
        <v>441</v>
      </c>
      <c r="C27" s="281"/>
      <c r="D27" s="170" t="s">
        <v>396</v>
      </c>
      <c r="J27" s="249" t="s">
        <v>169</v>
      </c>
      <c r="K27" s="262"/>
      <c r="L27" s="263"/>
    </row>
    <row r="28" spans="1:12" ht="19.95" customHeight="1" x14ac:dyDescent="0.25">
      <c r="A28" s="502" t="s">
        <v>402</v>
      </c>
      <c r="B28" s="471"/>
      <c r="C28" s="471"/>
      <c r="D28" s="471"/>
      <c r="E28" s="471"/>
      <c r="F28" s="471"/>
      <c r="G28" s="471"/>
      <c r="H28" s="471"/>
      <c r="I28" s="471"/>
      <c r="K28" s="262"/>
      <c r="L28" s="263"/>
    </row>
    <row r="29" spans="1:12" ht="19.95" customHeight="1" x14ac:dyDescent="0.25">
      <c r="A29" s="471"/>
      <c r="B29" s="471"/>
      <c r="C29" s="471"/>
      <c r="D29" s="471"/>
      <c r="E29" s="471"/>
      <c r="F29" s="471"/>
      <c r="G29" s="471"/>
      <c r="H29" s="471"/>
      <c r="I29" s="471"/>
      <c r="K29" s="262"/>
      <c r="L29" s="263"/>
    </row>
  </sheetData>
  <sheetProtection sheet="1" objects="1" scenarios="1"/>
  <mergeCells count="3">
    <mergeCell ref="B7:I7"/>
    <mergeCell ref="B9:I10"/>
    <mergeCell ref="A28:I29"/>
  </mergeCells>
  <conditionalFormatting sqref="D3:D4">
    <cfRule type="cellIs" dxfId="9" priority="1" operator="equal">
      <formula>0</formula>
    </cfRule>
  </conditionalFormatting>
  <dataValidations count="1">
    <dataValidation type="list" allowBlank="1" showInputMessage="1" showErrorMessage="1" sqref="A25:A27" xr:uid="{00000000-0002-0000-1400-000000000000}">
      <formula1>$J$27</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1000000}">
          <x14:formula1>
            <xm:f>'notes détail'!$K$1:$K$4</xm:f>
          </x14:formula1>
          <xm:sqref>G26</xm:sqref>
        </x14:dataValidation>
        <x14:dataValidation type="list" allowBlank="1" showInputMessage="1" showErrorMessage="1" xr:uid="{00000000-0002-0000-1400-000002000000}">
          <x14:formula1>
            <xm:f>'désossage 1'!$J$12:$J$17</xm:f>
          </x14:formula1>
          <xm:sqref>F12:F19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7"/>
  <dimension ref="A1:L33"/>
  <sheetViews>
    <sheetView view="pageLayout" topLeftCell="A2" zoomScaleNormal="100" workbookViewId="0">
      <selection activeCell="F9" sqref="F9:H9"/>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478</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13.2" customHeight="1" x14ac:dyDescent="0.25">
      <c r="A9" s="5" t="s">
        <v>180</v>
      </c>
      <c r="B9" s="316" t="s">
        <v>498</v>
      </c>
      <c r="C9" s="2"/>
      <c r="D9" s="2"/>
      <c r="F9" s="504"/>
      <c r="G9" s="435"/>
      <c r="H9" s="435"/>
      <c r="J9" s="1"/>
      <c r="K9" s="1" t="s">
        <v>405</v>
      </c>
      <c r="L9" s="308"/>
    </row>
    <row r="10" spans="1:12" ht="28.5" customHeight="1" x14ac:dyDescent="0.25">
      <c r="A10" s="5"/>
      <c r="B10" s="484" t="s">
        <v>579</v>
      </c>
      <c r="C10" s="435"/>
      <c r="D10" s="435"/>
      <c r="E10" s="435"/>
      <c r="F10" s="435"/>
      <c r="G10" s="435"/>
      <c r="H10" s="435"/>
      <c r="I10" s="435"/>
      <c r="K10" s="308" t="s">
        <v>406</v>
      </c>
      <c r="L10" s="32" t="s">
        <v>407</v>
      </c>
    </row>
    <row r="11" spans="1:12" ht="26.4" customHeight="1" x14ac:dyDescent="0.25">
      <c r="B11" s="347" t="s">
        <v>499</v>
      </c>
      <c r="C11" s="471"/>
      <c r="D11" s="471"/>
      <c r="E11" s="471"/>
      <c r="F11" s="471"/>
      <c r="G11" s="471"/>
      <c r="H11" s="471"/>
      <c r="I11" s="471"/>
      <c r="K11" s="147"/>
      <c r="L11" s="96"/>
    </row>
    <row r="12" spans="1:12" ht="13.2" customHeight="1" x14ac:dyDescent="0.25">
      <c r="A12" s="22"/>
      <c r="K12" s="145"/>
      <c r="L12" s="98"/>
    </row>
    <row r="13" spans="1:12" ht="19.95" customHeight="1" x14ac:dyDescent="0.25">
      <c r="A13" s="290" t="s">
        <v>188</v>
      </c>
      <c r="B13" s="472" t="s">
        <v>479</v>
      </c>
      <c r="C13" s="472"/>
      <c r="D13" s="472"/>
      <c r="E13" s="472"/>
      <c r="F13" s="156"/>
      <c r="G13" s="92" t="s">
        <v>170</v>
      </c>
      <c r="H13" s="158" t="str">
        <f>IF(F13="","",F13*1)</f>
        <v/>
      </c>
      <c r="J13" s="85"/>
      <c r="K13" s="226"/>
      <c r="L13" s="227"/>
    </row>
    <row r="14" spans="1:12" ht="8.4" customHeight="1" x14ac:dyDescent="0.25">
      <c r="B14" s="472"/>
      <c r="C14" s="472"/>
      <c r="D14" s="472"/>
      <c r="E14" s="472"/>
      <c r="F14" s="95"/>
      <c r="H14" s="9"/>
      <c r="K14" s="229"/>
      <c r="L14" s="230"/>
    </row>
    <row r="15" spans="1:12" ht="19.95" customHeight="1" x14ac:dyDescent="0.25">
      <c r="A15" s="287" t="s">
        <v>189</v>
      </c>
      <c r="B15" s="490" t="s">
        <v>500</v>
      </c>
      <c r="C15" s="490"/>
      <c r="D15" s="490"/>
      <c r="E15" s="490"/>
      <c r="F15" s="156"/>
      <c r="G15" t="s">
        <v>6</v>
      </c>
      <c r="H15" s="158" t="str">
        <f>IF(F15="","",F15*3)</f>
        <v/>
      </c>
      <c r="J15" s="85"/>
      <c r="K15" s="231"/>
      <c r="L15" s="232"/>
    </row>
    <row r="16" spans="1:12" ht="8.4" customHeight="1" x14ac:dyDescent="0.25">
      <c r="B16" s="503"/>
      <c r="C16" s="503"/>
      <c r="D16" s="503"/>
      <c r="E16" s="503"/>
      <c r="F16" s="95"/>
      <c r="H16" s="9"/>
      <c r="J16" s="154">
        <v>1</v>
      </c>
      <c r="K16" s="229"/>
      <c r="L16" s="230"/>
    </row>
    <row r="17" spans="1:12" ht="19.95" customHeight="1" x14ac:dyDescent="0.25">
      <c r="A17" s="287" t="s">
        <v>190</v>
      </c>
      <c r="B17" s="320" t="s">
        <v>501</v>
      </c>
      <c r="C17" s="33"/>
      <c r="D17" s="33"/>
      <c r="E17" s="33"/>
      <c r="F17" s="156"/>
      <c r="G17" s="92" t="s">
        <v>170</v>
      </c>
      <c r="H17" s="158" t="str">
        <f>IF(F17="","",F17*1)</f>
        <v/>
      </c>
      <c r="J17" s="154">
        <v>2</v>
      </c>
      <c r="K17" s="231"/>
      <c r="L17" s="232"/>
    </row>
    <row r="18" spans="1:12" ht="19.95" customHeight="1" x14ac:dyDescent="0.25">
      <c r="A18" s="287" t="s">
        <v>191</v>
      </c>
      <c r="B18" s="320" t="s">
        <v>502</v>
      </c>
      <c r="C18" s="33"/>
      <c r="D18" s="33"/>
      <c r="E18" s="33"/>
      <c r="F18" s="156"/>
      <c r="G18" s="92" t="s">
        <v>170</v>
      </c>
      <c r="H18" s="158" t="str">
        <f>IF(F18="","",F18*1)</f>
        <v/>
      </c>
      <c r="J18" s="154">
        <v>3</v>
      </c>
      <c r="K18" s="226"/>
      <c r="L18" s="227"/>
    </row>
    <row r="19" spans="1:12" ht="19.95" customHeight="1" x14ac:dyDescent="0.25">
      <c r="A19" s="290" t="s">
        <v>184</v>
      </c>
      <c r="B19" s="496" t="s">
        <v>503</v>
      </c>
      <c r="C19" s="497"/>
      <c r="D19" s="497"/>
      <c r="E19" s="497"/>
      <c r="F19" s="156"/>
      <c r="G19" s="92" t="s">
        <v>170</v>
      </c>
      <c r="H19" s="158" t="str">
        <f>IF(F19="","",F19*1)</f>
        <v/>
      </c>
      <c r="J19" s="154">
        <v>4</v>
      </c>
      <c r="K19" s="226"/>
      <c r="L19" s="227"/>
    </row>
    <row r="20" spans="1:12" ht="6" customHeight="1" x14ac:dyDescent="0.25">
      <c r="B20" s="497"/>
      <c r="C20" s="497"/>
      <c r="D20" s="497"/>
      <c r="E20" s="497"/>
      <c r="F20" s="95"/>
      <c r="H20" s="9"/>
      <c r="J20" s="85"/>
      <c r="K20" s="229"/>
      <c r="L20" s="230"/>
    </row>
    <row r="21" spans="1:12" ht="19.95" customHeight="1" x14ac:dyDescent="0.25">
      <c r="A21" s="287" t="s">
        <v>192</v>
      </c>
      <c r="B21" s="320" t="s">
        <v>388</v>
      </c>
      <c r="C21" s="33"/>
      <c r="D21" s="33"/>
      <c r="E21" s="33"/>
      <c r="F21" s="156"/>
      <c r="G21" s="15" t="s">
        <v>410</v>
      </c>
      <c r="J21" s="85"/>
      <c r="K21" s="231"/>
      <c r="L21" s="232"/>
    </row>
    <row r="22" spans="1:12" ht="19.95" customHeight="1" x14ac:dyDescent="0.25">
      <c r="A22" s="287" t="s">
        <v>193</v>
      </c>
      <c r="B22" s="320" t="s">
        <v>389</v>
      </c>
      <c r="C22" s="33"/>
      <c r="D22" s="33"/>
      <c r="E22" s="33"/>
      <c r="F22" s="156"/>
      <c r="G22" s="15" t="s">
        <v>411</v>
      </c>
      <c r="J22" s="86"/>
      <c r="K22" s="226"/>
      <c r="L22" s="227"/>
    </row>
    <row r="23" spans="1:12" ht="19.95" customHeight="1" x14ac:dyDescent="0.25">
      <c r="A23" s="287" t="s">
        <v>221</v>
      </c>
      <c r="B23" s="320" t="s">
        <v>417</v>
      </c>
      <c r="C23" s="33"/>
      <c r="D23" s="33"/>
      <c r="E23" s="33"/>
      <c r="F23" s="156"/>
      <c r="G23" s="15" t="s">
        <v>430</v>
      </c>
      <c r="J23" s="85"/>
      <c r="K23" s="226"/>
      <c r="L23" s="227"/>
    </row>
    <row r="24" spans="1:12" ht="19.95" customHeight="1" x14ac:dyDescent="0.25">
      <c r="E24" s="308" t="s">
        <v>364</v>
      </c>
      <c r="H24" s="158" t="str">
        <f>IF(H13="","",SUM(H13:H19))</f>
        <v/>
      </c>
      <c r="I24" s="11"/>
      <c r="K24" s="226"/>
      <c r="L24" s="227"/>
    </row>
    <row r="25" spans="1:12" ht="19.95" customHeight="1" x14ac:dyDescent="0.25">
      <c r="E25" s="18" t="s">
        <v>391</v>
      </c>
      <c r="G25" s="1" t="s">
        <v>401</v>
      </c>
      <c r="H25" s="89"/>
      <c r="I25" s="198" t="str">
        <f>IF(H24="","",H24)</f>
        <v/>
      </c>
      <c r="K25" s="226"/>
      <c r="L25" s="227"/>
    </row>
    <row r="26" spans="1:12" s="9" customFormat="1" ht="19.95" customHeight="1" x14ac:dyDescent="0.25">
      <c r="F26" s="1" t="s">
        <v>401</v>
      </c>
      <c r="H26" s="195" t="s">
        <v>172</v>
      </c>
      <c r="I26" s="196">
        <v>35</v>
      </c>
      <c r="J26"/>
      <c r="K26" s="226"/>
      <c r="L26" s="227"/>
    </row>
    <row r="27" spans="1:12" s="9" customFormat="1" ht="19.95" customHeight="1" x14ac:dyDescent="0.25">
      <c r="A27" s="23"/>
      <c r="B27" s="17"/>
      <c r="J27"/>
      <c r="K27" s="226"/>
      <c r="L27" s="227"/>
    </row>
    <row r="28" spans="1:12" s="9" customFormat="1" ht="19.95" customHeight="1" x14ac:dyDescent="0.25">
      <c r="A28" s="24"/>
      <c r="B28" s="17"/>
      <c r="E28" s="174" t="s">
        <v>408</v>
      </c>
      <c r="F28" s="222"/>
      <c r="G28" s="313">
        <v>3</v>
      </c>
      <c r="J28"/>
      <c r="K28" s="226"/>
      <c r="L28" s="227"/>
    </row>
    <row r="29" spans="1:12" s="9" customFormat="1" ht="19.95" customHeight="1" x14ac:dyDescent="0.25">
      <c r="A29" s="23"/>
      <c r="B29" s="17"/>
      <c r="J29"/>
      <c r="K29" s="226"/>
      <c r="L29" s="227"/>
    </row>
    <row r="30" spans="1:12" s="9" customFormat="1" ht="19.95" customHeight="1" x14ac:dyDescent="0.25">
      <c r="A30" s="23"/>
      <c r="B30" s="17"/>
      <c r="J30"/>
      <c r="K30" s="226"/>
      <c r="L30" s="227"/>
    </row>
    <row r="31" spans="1:12" ht="19.95" customHeight="1" x14ac:dyDescent="0.25">
      <c r="A31" s="199"/>
      <c r="B31" s="199"/>
      <c r="C31" s="199"/>
      <c r="D31" s="199"/>
      <c r="E31" s="199"/>
      <c r="F31" s="199"/>
      <c r="G31" s="199"/>
      <c r="H31" s="199"/>
      <c r="I31" s="199"/>
      <c r="K31" s="226"/>
      <c r="L31" s="227"/>
    </row>
    <row r="32" spans="1:12" ht="19.95" customHeight="1" x14ac:dyDescent="0.25">
      <c r="A32" s="199"/>
      <c r="B32" s="199"/>
      <c r="C32" s="199"/>
      <c r="D32" s="199"/>
      <c r="E32" s="199"/>
      <c r="F32" s="199"/>
      <c r="G32" s="199"/>
      <c r="H32" s="199"/>
      <c r="I32" s="199"/>
      <c r="K32" s="226"/>
      <c r="L32" s="227"/>
    </row>
    <row r="33" spans="2:2" ht="19.95" customHeight="1" x14ac:dyDescent="0.25">
      <c r="B33" s="10"/>
    </row>
  </sheetData>
  <sheetProtection sheet="1" objects="1" scenarios="1"/>
  <customSheetViews>
    <customSheetView guid="{FC3D7473-9018-43EC-8541-4393F0000678}" showRuler="0">
      <selection activeCell="I2" sqref="I2"/>
      <pageMargins left="0.39370078740157483" right="0.39370078740157483" top="0.39370078740157483" bottom="0.39370078740157483" header="0.51181102362204722" footer="0.51181102362204722"/>
      <pageSetup paperSize="9" orientation="landscape" r:id="rId1"/>
      <headerFooter alignWithMargins="0">
        <oddFooter>&amp;CSeite 17</oddFooter>
      </headerFooter>
    </customSheetView>
  </customSheetViews>
  <mergeCells count="7">
    <mergeCell ref="B7:I7"/>
    <mergeCell ref="B19:E20"/>
    <mergeCell ref="B13:E14"/>
    <mergeCell ref="B15:E16"/>
    <mergeCell ref="B11:I11"/>
    <mergeCell ref="B10:I10"/>
    <mergeCell ref="F9:H9"/>
  </mergeCells>
  <phoneticPr fontId="6" type="noConversion"/>
  <conditionalFormatting sqref="D3:D4">
    <cfRule type="cellIs" dxfId="8" priority="1" operator="equal">
      <formula>0</formula>
    </cfRule>
  </conditionalFormatting>
  <pageMargins left="0.39370078740157483" right="0.39370078740157483" top="0.39370078740157483" bottom="0.39370078740157483" header="0.51181102362204722" footer="0.19685039370078741"/>
  <pageSetup paperSize="9" scale="97" orientation="landscape" r:id="rId2"/>
  <headerFooter alignWithMargins="0">
    <oddFooter>&amp;Cpage 22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0000000}">
          <x14:formula1>
            <xm:f>'désossage 1'!$J$12:$J$17</xm:f>
          </x14:formula1>
          <xm:sqref>F13 F15 F17:F19 F21:F23</xm:sqref>
        </x14:dataValidation>
        <x14:dataValidation type="list" allowBlank="1" showInputMessage="1" showErrorMessage="1" xr:uid="{00000000-0002-0000-1500-000001000000}">
          <x14:formula1>
            <xm:f>'notes détail'!$K$1:$K$4</xm:f>
          </x14:formula1>
          <xm:sqref>G28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7"/>
  <dimension ref="A1:L31"/>
  <sheetViews>
    <sheetView view="pageLayout" zoomScaleNormal="100" workbookViewId="0">
      <selection activeCell="B10" sqref="B10:D10"/>
    </sheetView>
  </sheetViews>
  <sheetFormatPr baseColWidth="10" defaultRowHeight="19.95" customHeight="1" x14ac:dyDescent="0.25"/>
  <cols>
    <col min="1" max="1" width="7.109375" style="6" customWidth="1"/>
    <col min="5" max="5" width="22.5546875" bestFit="1" customWidth="1"/>
    <col min="6" max="9" width="5.44140625" customWidth="1"/>
    <col min="10" max="10" width="5.44140625" hidden="1" customWidth="1"/>
    <col min="11" max="11" width="8.33203125" customWidth="1"/>
    <col min="12" max="12" width="50.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504</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s="11" customFormat="1" ht="13.2" customHeight="1" x14ac:dyDescent="0.25">
      <c r="A8" s="25"/>
      <c r="B8" s="12"/>
      <c r="C8" s="12"/>
      <c r="D8" s="12"/>
      <c r="J8"/>
      <c r="K8"/>
      <c r="L8"/>
    </row>
    <row r="9" spans="1:12" s="11" customFormat="1" ht="13.2" x14ac:dyDescent="0.25">
      <c r="A9" s="27" t="s">
        <v>181</v>
      </c>
      <c r="B9" s="505" t="s">
        <v>510</v>
      </c>
      <c r="C9" s="506"/>
      <c r="D9" s="506"/>
      <c r="E9" s="506"/>
      <c r="F9" s="506"/>
      <c r="G9" s="506"/>
      <c r="H9" s="506"/>
      <c r="J9" s="1"/>
      <c r="K9" s="1" t="s">
        <v>405</v>
      </c>
      <c r="L9" s="308"/>
    </row>
    <row r="10" spans="1:12" s="11" customFormat="1" ht="16.5" customHeight="1" x14ac:dyDescent="0.25">
      <c r="A10" s="27"/>
      <c r="B10" s="483"/>
      <c r="C10" s="507"/>
      <c r="D10" s="507"/>
      <c r="E10" s="220"/>
      <c r="F10" s="220"/>
      <c r="G10" s="220"/>
      <c r="H10" s="220"/>
      <c r="J10" s="1"/>
      <c r="K10" s="1"/>
      <c r="L10" s="219"/>
    </row>
    <row r="11" spans="1:12" ht="13.2" customHeight="1" x14ac:dyDescent="0.25">
      <c r="A11" s="5"/>
      <c r="B11" s="30"/>
      <c r="C11" s="12"/>
      <c r="D11" s="12"/>
      <c r="E11" s="11"/>
      <c r="F11" s="11"/>
      <c r="G11" s="11"/>
      <c r="H11" s="11"/>
      <c r="I11" s="11"/>
      <c r="L11" s="32"/>
    </row>
    <row r="12" spans="1:12" ht="13.2" customHeight="1" x14ac:dyDescent="0.25">
      <c r="B12" s="197" t="s">
        <v>550</v>
      </c>
      <c r="C12" s="30"/>
      <c r="D12" s="30"/>
      <c r="E12" s="30"/>
      <c r="F12" s="2"/>
      <c r="G12" s="2"/>
      <c r="H12" s="2"/>
      <c r="I12" s="2"/>
      <c r="K12" s="95"/>
      <c r="L12" s="96"/>
    </row>
    <row r="13" spans="1:12" ht="13.2" customHeight="1" x14ac:dyDescent="0.25">
      <c r="B13" s="9"/>
      <c r="C13" s="9"/>
      <c r="D13" s="9"/>
      <c r="E13" s="9"/>
      <c r="F13" s="9"/>
      <c r="G13" s="9"/>
      <c r="H13" s="9"/>
      <c r="K13" s="308" t="s">
        <v>406</v>
      </c>
      <c r="L13" s="32" t="s">
        <v>407</v>
      </c>
    </row>
    <row r="14" spans="1:12" ht="19.95" customHeight="1" x14ac:dyDescent="0.25">
      <c r="A14" s="287" t="s">
        <v>200</v>
      </c>
      <c r="B14" s="320" t="s">
        <v>580</v>
      </c>
      <c r="C14" s="33"/>
      <c r="D14" s="33"/>
      <c r="E14" s="33"/>
      <c r="F14" s="156"/>
      <c r="G14" s="92" t="s">
        <v>170</v>
      </c>
      <c r="H14" s="158" t="str">
        <f>IF(F14="","",F14*1)</f>
        <v/>
      </c>
      <c r="J14" s="85"/>
      <c r="K14" s="226"/>
      <c r="L14" s="227"/>
    </row>
    <row r="15" spans="1:12" ht="19.95" customHeight="1" x14ac:dyDescent="0.25">
      <c r="A15" s="287" t="s">
        <v>201</v>
      </c>
      <c r="B15" s="320" t="s">
        <v>505</v>
      </c>
      <c r="C15" s="33"/>
      <c r="D15" s="33"/>
      <c r="E15" s="33"/>
      <c r="F15" s="156"/>
      <c r="G15" s="92" t="s">
        <v>170</v>
      </c>
      <c r="H15" s="158" t="str">
        <f>IF(F15="","",F15*1)</f>
        <v/>
      </c>
      <c r="K15" s="226"/>
      <c r="L15" s="227"/>
    </row>
    <row r="16" spans="1:12" ht="19.95" customHeight="1" x14ac:dyDescent="0.25">
      <c r="A16" s="287" t="s">
        <v>202</v>
      </c>
      <c r="B16" s="286" t="s">
        <v>506</v>
      </c>
      <c r="C16" s="33"/>
      <c r="D16" s="33"/>
      <c r="E16" s="33"/>
      <c r="F16" s="156"/>
      <c r="G16" s="92" t="s">
        <v>170</v>
      </c>
      <c r="H16" s="158" t="str">
        <f>IF(F16="","",F16*1)</f>
        <v/>
      </c>
      <c r="J16" s="85"/>
      <c r="K16" s="226"/>
      <c r="L16" s="227"/>
    </row>
    <row r="17" spans="1:12" ht="19.95" customHeight="1" x14ac:dyDescent="0.25">
      <c r="A17" s="287" t="s">
        <v>203</v>
      </c>
      <c r="B17" s="320" t="s">
        <v>507</v>
      </c>
      <c r="C17" s="33"/>
      <c r="D17" s="33"/>
      <c r="E17" s="33"/>
      <c r="F17" s="156"/>
      <c r="G17" s="92" t="s">
        <v>170</v>
      </c>
      <c r="H17" s="158" t="str">
        <f>IF(F17="","",F17*1)</f>
        <v/>
      </c>
      <c r="J17" s="85"/>
      <c r="K17" s="231"/>
      <c r="L17" s="232"/>
    </row>
    <row r="18" spans="1:12" ht="19.95" customHeight="1" x14ac:dyDescent="0.25">
      <c r="A18" s="287" t="s">
        <v>185</v>
      </c>
      <c r="B18" s="320" t="s">
        <v>508</v>
      </c>
      <c r="C18" s="34"/>
      <c r="D18" s="34"/>
      <c r="E18" s="34"/>
      <c r="F18" s="156"/>
      <c r="G18" s="92" t="s">
        <v>170</v>
      </c>
      <c r="H18" s="158" t="str">
        <f>IF(F18="","",F18*1)</f>
        <v/>
      </c>
      <c r="J18" s="154">
        <v>1</v>
      </c>
      <c r="K18" s="226"/>
      <c r="L18" s="227"/>
    </row>
    <row r="19" spans="1:12" ht="19.95" customHeight="1" x14ac:dyDescent="0.25">
      <c r="A19" s="287" t="s">
        <v>204</v>
      </c>
      <c r="B19" s="320" t="s">
        <v>388</v>
      </c>
      <c r="C19" s="33"/>
      <c r="D19" s="33"/>
      <c r="E19" s="35"/>
      <c r="F19" s="156"/>
      <c r="G19" s="15" t="s">
        <v>410</v>
      </c>
      <c r="H19" s="177"/>
      <c r="J19" s="154">
        <v>2</v>
      </c>
      <c r="K19" s="226"/>
      <c r="L19" s="227"/>
    </row>
    <row r="20" spans="1:12" ht="19.95" customHeight="1" x14ac:dyDescent="0.25">
      <c r="A20" s="287" t="s">
        <v>222</v>
      </c>
      <c r="B20" s="320" t="s">
        <v>389</v>
      </c>
      <c r="C20" s="33"/>
      <c r="D20" s="33"/>
      <c r="E20" s="35"/>
      <c r="F20" s="156"/>
      <c r="G20" s="15" t="s">
        <v>411</v>
      </c>
      <c r="H20" s="175"/>
      <c r="J20" s="154">
        <v>3</v>
      </c>
      <c r="K20" s="226"/>
      <c r="L20" s="227"/>
    </row>
    <row r="21" spans="1:12" ht="19.95" customHeight="1" x14ac:dyDescent="0.25">
      <c r="A21" s="287" t="s">
        <v>223</v>
      </c>
      <c r="B21" s="320" t="s">
        <v>509</v>
      </c>
      <c r="C21" s="33"/>
      <c r="D21" s="33"/>
      <c r="E21" s="35"/>
      <c r="F21" s="156"/>
      <c r="G21" s="15" t="s">
        <v>430</v>
      </c>
      <c r="H21" s="178"/>
      <c r="J21" s="154">
        <v>4</v>
      </c>
      <c r="K21" s="226"/>
      <c r="L21" s="227"/>
    </row>
    <row r="22" spans="1:12" ht="19.95" customHeight="1" x14ac:dyDescent="0.25">
      <c r="E22" s="308" t="s">
        <v>364</v>
      </c>
      <c r="H22" s="158" t="str">
        <f>IF(H14="","",SUM(H14:H18))</f>
        <v/>
      </c>
      <c r="I22" s="11"/>
      <c r="J22" s="85"/>
      <c r="K22" s="226"/>
      <c r="L22" s="227"/>
    </row>
    <row r="23" spans="1:12" ht="19.95" customHeight="1" x14ac:dyDescent="0.25">
      <c r="E23" s="18" t="s">
        <v>391</v>
      </c>
      <c r="G23" s="1" t="s">
        <v>401</v>
      </c>
      <c r="H23" s="89"/>
      <c r="I23" s="198" t="str">
        <f>IF(H22="","",H22)</f>
        <v/>
      </c>
      <c r="J23" s="85"/>
      <c r="K23" s="226"/>
      <c r="L23" s="227"/>
    </row>
    <row r="24" spans="1:12" ht="19.95" customHeight="1" x14ac:dyDescent="0.25">
      <c r="F24" s="1" t="s">
        <v>401</v>
      </c>
      <c r="H24" s="195" t="s">
        <v>172</v>
      </c>
      <c r="I24" s="196">
        <v>25</v>
      </c>
      <c r="K24" s="226"/>
      <c r="L24" s="227"/>
    </row>
    <row r="25" spans="1:12" ht="19.95" customHeight="1" x14ac:dyDescent="0.25">
      <c r="K25" s="226"/>
      <c r="L25" s="227"/>
    </row>
    <row r="26" spans="1:12" ht="19.95" customHeight="1" x14ac:dyDescent="0.25">
      <c r="E26" s="174" t="s">
        <v>408</v>
      </c>
      <c r="F26" s="222"/>
      <c r="G26" s="313">
        <v>4</v>
      </c>
      <c r="K26" s="226"/>
      <c r="L26" s="227"/>
    </row>
    <row r="27" spans="1:12" ht="19.95" customHeight="1" x14ac:dyDescent="0.25">
      <c r="K27" s="226"/>
      <c r="L27" s="227"/>
    </row>
    <row r="28" spans="1:12" ht="19.95" customHeight="1" x14ac:dyDescent="0.25">
      <c r="K28" s="226"/>
      <c r="L28" s="227"/>
    </row>
    <row r="29" spans="1:12" ht="19.95" customHeight="1" x14ac:dyDescent="0.25">
      <c r="K29" s="226"/>
      <c r="L29" s="227"/>
    </row>
    <row r="30" spans="1:12" ht="19.95" customHeight="1" x14ac:dyDescent="0.25">
      <c r="K30" s="226"/>
      <c r="L30" s="227"/>
    </row>
    <row r="31" spans="1:12" ht="19.95" customHeight="1" x14ac:dyDescent="0.25">
      <c r="K31" s="226"/>
      <c r="L31" s="227"/>
    </row>
  </sheetData>
  <sheetProtection sheet="1" objects="1" scenarios="1"/>
  <customSheetViews>
    <customSheetView guid="{FC3D7473-9018-43EC-8541-4393F0000678}" showRuler="0">
      <selection activeCell="I19" sqref="I19"/>
      <pageMargins left="0.39370078740157483" right="0.39370078740157483" top="0.39370078740157483" bottom="0.39370078740157483" header="0.51181102362204722" footer="0.51181102362204722"/>
      <pageSetup paperSize="9" orientation="landscape" r:id="rId1"/>
      <headerFooter alignWithMargins="0">
        <oddFooter>&amp;CSeite 18</oddFooter>
      </headerFooter>
    </customSheetView>
  </customSheetViews>
  <mergeCells count="3">
    <mergeCell ref="B9:H9"/>
    <mergeCell ref="B7:I7"/>
    <mergeCell ref="B10:D10"/>
  </mergeCells>
  <phoneticPr fontId="6" type="noConversion"/>
  <conditionalFormatting sqref="D3:D4">
    <cfRule type="cellIs" dxfId="7" priority="1" operator="equal">
      <formula>0</formula>
    </cfRule>
  </conditionalFormatting>
  <pageMargins left="0.39370078740157483" right="0.39370078740157483" top="0.39370078740157483" bottom="0.39370078740157483" header="0.51181102362204722" footer="0.19685039370078741"/>
  <pageSetup paperSize="9" scale="97" orientation="landscape" r:id="rId2"/>
  <headerFooter alignWithMargins="0">
    <oddFooter>&amp;Cpage 23</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600-000000000000}">
          <x14:formula1>
            <xm:f>'désossage 1'!$J$12:$J$17</xm:f>
          </x14:formula1>
          <xm:sqref>F14:F21</xm:sqref>
        </x14:dataValidation>
        <x14:dataValidation type="list" allowBlank="1" showInputMessage="1" showErrorMessage="1" xr:uid="{00000000-0002-0000-1600-000001000000}">
          <x14:formula1>
            <xm:f>'notes détail'!$K$1:$K$4</xm:f>
          </x14:formula1>
          <xm:sqref>G26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8"/>
  <dimension ref="A1:L31"/>
  <sheetViews>
    <sheetView view="pageLayout" zoomScaleNormal="100" workbookViewId="0">
      <selection activeCell="B10" sqref="B10:D10"/>
    </sheetView>
  </sheetViews>
  <sheetFormatPr baseColWidth="10" defaultColWidth="11.44140625" defaultRowHeight="19.95" customHeight="1" x14ac:dyDescent="0.25"/>
  <cols>
    <col min="1" max="1" width="7.109375" style="6" customWidth="1"/>
    <col min="2" max="4" width="11.44140625" style="241"/>
    <col min="5" max="5" width="22.5546875" style="241" bestFit="1" customWidth="1"/>
    <col min="6" max="9" width="5.44140625" style="241" customWidth="1"/>
    <col min="10" max="10" width="5.44140625" style="241" hidden="1" customWidth="1"/>
    <col min="11" max="11" width="8.33203125" style="241" customWidth="1"/>
    <col min="12" max="12" width="50.6640625" style="241" customWidth="1"/>
    <col min="13" max="16384" width="11.44140625" style="24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504</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s="11" customFormat="1" ht="13.2" customHeight="1" x14ac:dyDescent="0.25">
      <c r="A8" s="25"/>
      <c r="B8" s="12"/>
      <c r="C8" s="12"/>
      <c r="D8" s="12"/>
      <c r="J8" s="241"/>
      <c r="K8" s="241"/>
      <c r="L8" s="241"/>
    </row>
    <row r="9" spans="1:12" s="11" customFormat="1" ht="12.75" customHeight="1" x14ac:dyDescent="0.25">
      <c r="A9" s="27" t="s">
        <v>182</v>
      </c>
      <c r="B9" s="505" t="s">
        <v>511</v>
      </c>
      <c r="C9" s="506"/>
      <c r="D9" s="506"/>
      <c r="E9" s="506"/>
      <c r="F9" s="506"/>
      <c r="G9" s="506"/>
      <c r="H9" s="506"/>
      <c r="J9" s="1"/>
      <c r="K9" s="1" t="s">
        <v>405</v>
      </c>
      <c r="L9" s="308"/>
    </row>
    <row r="10" spans="1:12" s="11" customFormat="1" ht="16.5" customHeight="1" x14ac:dyDescent="0.25">
      <c r="A10" s="27"/>
      <c r="B10" s="483"/>
      <c r="C10" s="507"/>
      <c r="D10" s="507"/>
      <c r="E10" s="312"/>
      <c r="F10" s="312"/>
      <c r="G10" s="312"/>
      <c r="H10" s="312"/>
      <c r="J10" s="1"/>
      <c r="K10" s="1"/>
      <c r="L10" s="241"/>
    </row>
    <row r="11" spans="1:12" ht="13.2" customHeight="1" x14ac:dyDescent="0.25">
      <c r="A11" s="5"/>
      <c r="B11" s="30"/>
      <c r="C11" s="12"/>
      <c r="D11" s="12"/>
      <c r="E11" s="11"/>
      <c r="F11" s="11"/>
      <c r="G11" s="11"/>
      <c r="H11" s="11"/>
      <c r="I11" s="11"/>
      <c r="L11" s="32"/>
    </row>
    <row r="12" spans="1:12" ht="13.2" customHeight="1" x14ac:dyDescent="0.25">
      <c r="B12" s="197" t="s">
        <v>550</v>
      </c>
      <c r="C12" s="30"/>
      <c r="D12" s="30"/>
      <c r="E12" s="30"/>
      <c r="F12" s="2"/>
      <c r="G12" s="2"/>
      <c r="H12" s="2"/>
      <c r="I12" s="2"/>
      <c r="K12" s="95"/>
      <c r="L12" s="96"/>
    </row>
    <row r="13" spans="1:12" ht="13.2" customHeight="1" x14ac:dyDescent="0.25">
      <c r="B13" s="9"/>
      <c r="C13" s="9"/>
      <c r="D13" s="9"/>
      <c r="E13" s="9"/>
      <c r="F13" s="9"/>
      <c r="G13" s="9"/>
      <c r="H13" s="9"/>
      <c r="K13" s="308" t="s">
        <v>406</v>
      </c>
      <c r="L13" s="32" t="s">
        <v>407</v>
      </c>
    </row>
    <row r="14" spans="1:12" ht="19.95" customHeight="1" x14ac:dyDescent="0.25">
      <c r="A14" s="287" t="s">
        <v>194</v>
      </c>
      <c r="B14" s="320" t="s">
        <v>580</v>
      </c>
      <c r="C14" s="33"/>
      <c r="D14" s="33"/>
      <c r="E14" s="33"/>
      <c r="F14" s="156"/>
      <c r="G14" s="92" t="s">
        <v>170</v>
      </c>
      <c r="H14" s="158" t="str">
        <f>IF(F14="","",F14*1)</f>
        <v/>
      </c>
      <c r="J14" s="85"/>
      <c r="K14" s="226"/>
      <c r="L14" s="227"/>
    </row>
    <row r="15" spans="1:12" ht="19.95" customHeight="1" x14ac:dyDescent="0.25">
      <c r="A15" s="287" t="s">
        <v>195</v>
      </c>
      <c r="B15" s="320" t="s">
        <v>505</v>
      </c>
      <c r="C15" s="33"/>
      <c r="D15" s="33"/>
      <c r="E15" s="33"/>
      <c r="F15" s="156"/>
      <c r="G15" s="92" t="s">
        <v>170</v>
      </c>
      <c r="H15" s="158" t="str">
        <f>IF(F15="","",F15*1)</f>
        <v/>
      </c>
      <c r="K15" s="226"/>
      <c r="L15" s="227"/>
    </row>
    <row r="16" spans="1:12" ht="19.95" customHeight="1" x14ac:dyDescent="0.25">
      <c r="A16" s="287" t="s">
        <v>196</v>
      </c>
      <c r="B16" s="286" t="s">
        <v>506</v>
      </c>
      <c r="C16" s="33"/>
      <c r="D16" s="33"/>
      <c r="E16" s="33"/>
      <c r="F16" s="156"/>
      <c r="G16" s="92" t="s">
        <v>170</v>
      </c>
      <c r="H16" s="158" t="str">
        <f>IF(F16="","",F16*1)</f>
        <v/>
      </c>
      <c r="J16" s="85"/>
      <c r="K16" s="226"/>
      <c r="L16" s="227"/>
    </row>
    <row r="17" spans="1:12" ht="19.95" customHeight="1" x14ac:dyDescent="0.25">
      <c r="A17" s="287" t="s">
        <v>197</v>
      </c>
      <c r="B17" s="320" t="s">
        <v>507</v>
      </c>
      <c r="C17" s="33"/>
      <c r="D17" s="33"/>
      <c r="E17" s="33"/>
      <c r="F17" s="156"/>
      <c r="G17" s="92" t="s">
        <v>170</v>
      </c>
      <c r="H17" s="158" t="str">
        <f>IF(F17="","",F17*1)</f>
        <v/>
      </c>
      <c r="J17" s="85"/>
      <c r="K17" s="231"/>
      <c r="L17" s="232"/>
    </row>
    <row r="18" spans="1:12" ht="19.95" customHeight="1" x14ac:dyDescent="0.25">
      <c r="A18" s="287" t="s">
        <v>198</v>
      </c>
      <c r="B18" s="320" t="s">
        <v>508</v>
      </c>
      <c r="C18" s="34"/>
      <c r="D18" s="34"/>
      <c r="E18" s="34"/>
      <c r="F18" s="156"/>
      <c r="G18" s="92" t="s">
        <v>170</v>
      </c>
      <c r="H18" s="158" t="str">
        <f>IF(F18="","",F18*1)</f>
        <v/>
      </c>
      <c r="J18" s="154">
        <v>1</v>
      </c>
      <c r="K18" s="226"/>
      <c r="L18" s="227"/>
    </row>
    <row r="19" spans="1:12" ht="19.95" customHeight="1" x14ac:dyDescent="0.25">
      <c r="A19" s="287" t="s">
        <v>199</v>
      </c>
      <c r="B19" s="320" t="s">
        <v>388</v>
      </c>
      <c r="C19" s="33"/>
      <c r="D19" s="33"/>
      <c r="E19" s="35"/>
      <c r="F19" s="156"/>
      <c r="G19" s="15" t="s">
        <v>410</v>
      </c>
      <c r="H19" s="177"/>
      <c r="J19" s="154">
        <v>2</v>
      </c>
      <c r="K19" s="226"/>
      <c r="L19" s="227"/>
    </row>
    <row r="20" spans="1:12" ht="19.95" customHeight="1" x14ac:dyDescent="0.25">
      <c r="A20" s="287" t="s">
        <v>205</v>
      </c>
      <c r="B20" s="320" t="s">
        <v>389</v>
      </c>
      <c r="C20" s="33"/>
      <c r="D20" s="33"/>
      <c r="E20" s="35"/>
      <c r="F20" s="156"/>
      <c r="G20" s="15" t="s">
        <v>411</v>
      </c>
      <c r="H20" s="175"/>
      <c r="J20" s="154">
        <v>3</v>
      </c>
      <c r="K20" s="226"/>
      <c r="L20" s="227"/>
    </row>
    <row r="21" spans="1:12" ht="19.95" customHeight="1" x14ac:dyDescent="0.25">
      <c r="A21" s="287" t="s">
        <v>186</v>
      </c>
      <c r="B21" s="320" t="s">
        <v>509</v>
      </c>
      <c r="C21" s="33"/>
      <c r="D21" s="33"/>
      <c r="E21" s="35"/>
      <c r="F21" s="156"/>
      <c r="G21" s="15" t="s">
        <v>430</v>
      </c>
      <c r="H21" s="178"/>
      <c r="J21" s="154">
        <v>4</v>
      </c>
      <c r="K21" s="226"/>
      <c r="L21" s="227"/>
    </row>
    <row r="22" spans="1:12" ht="19.95" customHeight="1" x14ac:dyDescent="0.25">
      <c r="E22" s="308" t="s">
        <v>364</v>
      </c>
      <c r="F22" s="308"/>
      <c r="G22" s="308"/>
      <c r="H22" s="158" t="str">
        <f>IF(H14="","",SUM(H14:H18))</f>
        <v/>
      </c>
      <c r="I22" s="11"/>
      <c r="J22" s="85"/>
      <c r="K22" s="226"/>
      <c r="L22" s="227"/>
    </row>
    <row r="23" spans="1:12" ht="19.95" customHeight="1" x14ac:dyDescent="0.25">
      <c r="E23" s="18" t="s">
        <v>391</v>
      </c>
      <c r="F23" s="1" t="s">
        <v>401</v>
      </c>
      <c r="H23" s="89" t="str">
        <f>IF('salaisons crue'!F19="","",'salaisons cuit'!F20)</f>
        <v/>
      </c>
      <c r="I23" s="198" t="str">
        <f>IF(H22="","",H22)</f>
        <v/>
      </c>
      <c r="J23" s="85"/>
      <c r="K23" s="226"/>
      <c r="L23" s="227"/>
    </row>
    <row r="24" spans="1:12" ht="19.95" customHeight="1" x14ac:dyDescent="0.25">
      <c r="E24" s="9"/>
      <c r="F24" s="1" t="s">
        <v>401</v>
      </c>
      <c r="G24" s="9"/>
      <c r="H24" s="195" t="s">
        <v>172</v>
      </c>
      <c r="I24" s="196">
        <v>25</v>
      </c>
      <c r="K24" s="226"/>
      <c r="L24" s="227"/>
    </row>
    <row r="25" spans="1:12" ht="19.95" customHeight="1" x14ac:dyDescent="0.25">
      <c r="K25" s="226"/>
      <c r="L25" s="227"/>
    </row>
    <row r="26" spans="1:12" ht="19.95" customHeight="1" x14ac:dyDescent="0.25">
      <c r="E26" s="174" t="s">
        <v>408</v>
      </c>
      <c r="G26" s="313">
        <v>4</v>
      </c>
      <c r="K26" s="226"/>
      <c r="L26" s="227"/>
    </row>
    <row r="27" spans="1:12" ht="19.95" customHeight="1" x14ac:dyDescent="0.25">
      <c r="K27" s="226"/>
      <c r="L27" s="227"/>
    </row>
    <row r="28" spans="1:12" ht="19.95" customHeight="1" x14ac:dyDescent="0.25">
      <c r="K28" s="226"/>
      <c r="L28" s="227"/>
    </row>
    <row r="29" spans="1:12" ht="19.95" customHeight="1" x14ac:dyDescent="0.25">
      <c r="K29" s="226"/>
      <c r="L29" s="227"/>
    </row>
    <row r="30" spans="1:12" ht="19.95" customHeight="1" x14ac:dyDescent="0.25">
      <c r="K30" s="226"/>
      <c r="L30" s="227"/>
    </row>
    <row r="31" spans="1:12" ht="19.95" customHeight="1" x14ac:dyDescent="0.25">
      <c r="K31" s="226"/>
      <c r="L31" s="227"/>
    </row>
  </sheetData>
  <sheetProtection sheet="1" objects="1" scenarios="1"/>
  <mergeCells count="3">
    <mergeCell ref="B7:I7"/>
    <mergeCell ref="B9:H9"/>
    <mergeCell ref="B10:D10"/>
  </mergeCells>
  <conditionalFormatting sqref="D3:D4">
    <cfRule type="cellIs" dxfId="6" priority="1" operator="equal">
      <formula>0</formula>
    </cfRule>
  </conditionalFormatting>
  <pageMargins left="0.39370078740157483" right="0.39370078740157483" top="0.39370078740157483" bottom="0.39370078740157483" header="0.51181102362204722" footer="0.19685039370078741"/>
  <pageSetup paperSize="9" scale="97" orientation="landscape" r:id="rId1"/>
  <headerFooter alignWithMargins="0">
    <oddFooter>&amp;Cpage 24</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700-000000000000}">
          <x14:formula1>
            <xm:f>'notes détail'!$K$1:$K$4</xm:f>
          </x14:formula1>
          <xm:sqref>G26</xm:sqref>
        </x14:dataValidation>
        <x14:dataValidation type="list" allowBlank="1" showInputMessage="1" showErrorMessage="1" xr:uid="{00000000-0002-0000-1700-000001000000}">
          <x14:formula1>
            <xm:f>'désossage 1'!$J$12:$J$17</xm:f>
          </x14:formula1>
          <xm:sqref>F14:F21</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9"/>
  <dimension ref="A1:L32"/>
  <sheetViews>
    <sheetView view="pageLayout" zoomScaleNormal="100" workbookViewId="0">
      <selection activeCell="F12" sqref="F12"/>
    </sheetView>
  </sheetViews>
  <sheetFormatPr baseColWidth="10" defaultRowHeight="19.95" customHeight="1" x14ac:dyDescent="0.25"/>
  <cols>
    <col min="1" max="1" width="7" style="21" customWidth="1"/>
    <col min="6" max="9" width="5.44140625" customWidth="1"/>
    <col min="10" max="10" width="5.44140625" hidden="1" customWidth="1"/>
    <col min="11" max="11" width="8.33203125" customWidth="1"/>
    <col min="12" max="12" width="52.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512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13.2" customHeight="1" x14ac:dyDescent="0.25">
      <c r="A9" s="27" t="s">
        <v>183</v>
      </c>
      <c r="B9" s="510" t="s">
        <v>320</v>
      </c>
      <c r="C9" s="345"/>
      <c r="D9" s="345"/>
      <c r="E9" s="345"/>
      <c r="F9" s="345"/>
      <c r="G9" s="345"/>
      <c r="H9" s="345"/>
      <c r="I9" s="345"/>
      <c r="J9" s="1"/>
      <c r="K9" s="1" t="s">
        <v>405</v>
      </c>
      <c r="L9" s="308"/>
    </row>
    <row r="10" spans="1:12" ht="13.2" customHeight="1" x14ac:dyDescent="0.25">
      <c r="B10" s="345" t="s">
        <v>563</v>
      </c>
      <c r="C10" s="345"/>
      <c r="D10" s="345"/>
      <c r="E10" s="345"/>
      <c r="F10" s="345"/>
      <c r="G10" s="345"/>
      <c r="H10" s="345"/>
      <c r="I10" s="435"/>
      <c r="K10" s="308" t="s">
        <v>406</v>
      </c>
      <c r="L10" s="32" t="s">
        <v>407</v>
      </c>
    </row>
    <row r="11" spans="1:12" ht="13.2" customHeight="1" x14ac:dyDescent="0.25">
      <c r="B11" s="3"/>
      <c r="C11" s="3"/>
      <c r="D11" s="3"/>
      <c r="E11" s="3"/>
      <c r="F11" s="3"/>
      <c r="K11" s="95"/>
      <c r="L11" s="96"/>
    </row>
    <row r="12" spans="1:12" ht="19.95" customHeight="1" x14ac:dyDescent="0.25">
      <c r="A12" s="290" t="s">
        <v>206</v>
      </c>
      <c r="B12" s="508" t="s">
        <v>513</v>
      </c>
      <c r="C12" s="508"/>
      <c r="D12" s="508"/>
      <c r="E12" s="508"/>
      <c r="F12" s="156"/>
      <c r="G12" s="92" t="s">
        <v>170</v>
      </c>
      <c r="H12" s="158" t="str">
        <f>IF(F12="","",F12*1)</f>
        <v/>
      </c>
      <c r="J12" s="85"/>
      <c r="K12" s="226"/>
      <c r="L12" s="227"/>
    </row>
    <row r="13" spans="1:12" ht="13.2" customHeight="1" x14ac:dyDescent="0.25">
      <c r="B13" s="509"/>
      <c r="C13" s="509"/>
      <c r="D13" s="509"/>
      <c r="E13" s="509"/>
      <c r="F13" s="95"/>
      <c r="H13" s="9"/>
      <c r="K13" s="229"/>
      <c r="L13" s="230"/>
    </row>
    <row r="14" spans="1:12" ht="19.95" customHeight="1" x14ac:dyDescent="0.25">
      <c r="A14" s="290" t="s">
        <v>207</v>
      </c>
      <c r="B14" s="508" t="s">
        <v>514</v>
      </c>
      <c r="C14" s="508"/>
      <c r="D14" s="508"/>
      <c r="E14" s="508"/>
      <c r="F14" s="156"/>
      <c r="G14" s="92" t="s">
        <v>170</v>
      </c>
      <c r="H14" s="158" t="str">
        <f>IF(F14="","",F14*1)</f>
        <v/>
      </c>
      <c r="J14" s="85"/>
      <c r="K14" s="231"/>
      <c r="L14" s="232"/>
    </row>
    <row r="15" spans="1:12" ht="13.2" customHeight="1" x14ac:dyDescent="0.25">
      <c r="B15" s="509"/>
      <c r="C15" s="509"/>
      <c r="D15" s="509"/>
      <c r="E15" s="509"/>
      <c r="F15" s="95"/>
      <c r="H15" s="9"/>
      <c r="J15" s="85"/>
      <c r="K15" s="229"/>
      <c r="L15" s="230"/>
    </row>
    <row r="16" spans="1:12" ht="19.95" customHeight="1" x14ac:dyDescent="0.25">
      <c r="A16" s="290" t="s">
        <v>208</v>
      </c>
      <c r="B16" s="508" t="s">
        <v>515</v>
      </c>
      <c r="C16" s="508"/>
      <c r="D16" s="508"/>
      <c r="E16" s="508"/>
      <c r="F16" s="156"/>
      <c r="G16" s="92" t="s">
        <v>170</v>
      </c>
      <c r="H16" s="158" t="str">
        <f>IF(F16="","",F16*1)</f>
        <v/>
      </c>
      <c r="J16" s="85"/>
      <c r="K16" s="231"/>
      <c r="L16" s="232"/>
    </row>
    <row r="17" spans="1:12" ht="13.2" customHeight="1" x14ac:dyDescent="0.25">
      <c r="B17" s="509"/>
      <c r="C17" s="509"/>
      <c r="D17" s="509"/>
      <c r="E17" s="509"/>
      <c r="F17" s="95"/>
      <c r="H17" s="9"/>
      <c r="J17" s="85"/>
      <c r="K17" s="229"/>
      <c r="L17" s="230"/>
    </row>
    <row r="18" spans="1:12" ht="19.95" customHeight="1" x14ac:dyDescent="0.25">
      <c r="A18" s="287" t="s">
        <v>209</v>
      </c>
      <c r="B18" s="331" t="s">
        <v>516</v>
      </c>
      <c r="C18" s="306"/>
      <c r="D18" s="306"/>
      <c r="E18" s="306"/>
      <c r="F18" s="156"/>
      <c r="G18" s="92" t="s">
        <v>170</v>
      </c>
      <c r="H18" s="158" t="str">
        <f>IF(F18="","",F18*1)</f>
        <v/>
      </c>
      <c r="J18" s="154">
        <v>1</v>
      </c>
      <c r="K18" s="231"/>
      <c r="L18" s="232"/>
    </row>
    <row r="19" spans="1:12" ht="19.95" customHeight="1" x14ac:dyDescent="0.25">
      <c r="A19" s="287" t="s">
        <v>210</v>
      </c>
      <c r="B19" s="320" t="s">
        <v>388</v>
      </c>
      <c r="C19" s="33"/>
      <c r="D19" s="33"/>
      <c r="E19" s="35"/>
      <c r="F19" s="156"/>
      <c r="G19" s="15" t="s">
        <v>410</v>
      </c>
      <c r="J19" s="154">
        <v>2</v>
      </c>
      <c r="K19" s="226"/>
      <c r="L19" s="227"/>
    </row>
    <row r="20" spans="1:12" ht="19.95" customHeight="1" x14ac:dyDescent="0.25">
      <c r="A20" s="287" t="s">
        <v>211</v>
      </c>
      <c r="B20" s="320" t="s">
        <v>389</v>
      </c>
      <c r="C20" s="33"/>
      <c r="D20" s="33"/>
      <c r="E20" s="35"/>
      <c r="F20" s="156"/>
      <c r="G20" s="15" t="s">
        <v>411</v>
      </c>
      <c r="J20" s="154">
        <v>3</v>
      </c>
      <c r="K20" s="226"/>
      <c r="L20" s="232"/>
    </row>
    <row r="21" spans="1:12" ht="19.95" customHeight="1" x14ac:dyDescent="0.25">
      <c r="A21" s="6"/>
      <c r="E21" s="308" t="s">
        <v>364</v>
      </c>
      <c r="H21" s="158" t="str">
        <f>IF(H12="","",SUM(H12:H18))</f>
        <v/>
      </c>
      <c r="J21" s="165">
        <v>4</v>
      </c>
      <c r="K21" s="226"/>
      <c r="L21" s="227"/>
    </row>
    <row r="22" spans="1:12" ht="19.95" customHeight="1" x14ac:dyDescent="0.25">
      <c r="A22" s="6"/>
      <c r="E22" s="10" t="s">
        <v>390</v>
      </c>
      <c r="H22" s="158" t="str">
        <f>IF(A26="x",0,IF(A27="x",1,IF(A28="x",2,"")))</f>
        <v/>
      </c>
      <c r="K22" s="226"/>
      <c r="L22" s="227"/>
    </row>
    <row r="23" spans="1:12" ht="19.95" customHeight="1" x14ac:dyDescent="0.25">
      <c r="A23" s="6"/>
      <c r="E23" s="18" t="s">
        <v>391</v>
      </c>
      <c r="G23" s="1" t="s">
        <v>401</v>
      </c>
      <c r="H23" s="89"/>
      <c r="I23" s="198" t="str">
        <f>IF(H22="","",H21-H22)</f>
        <v/>
      </c>
      <c r="K23" s="226"/>
      <c r="L23" s="227"/>
    </row>
    <row r="24" spans="1:12" ht="19.95" customHeight="1" x14ac:dyDescent="0.25">
      <c r="A24" s="6"/>
      <c r="E24" s="1"/>
      <c r="F24" s="1" t="s">
        <v>401</v>
      </c>
      <c r="H24" s="195" t="s">
        <v>172</v>
      </c>
      <c r="I24" s="196">
        <v>20</v>
      </c>
      <c r="K24" s="226"/>
      <c r="L24" s="227"/>
    </row>
    <row r="25" spans="1:12" ht="19.95" customHeight="1" x14ac:dyDescent="0.25">
      <c r="A25" s="308" t="s">
        <v>494</v>
      </c>
      <c r="K25" s="226"/>
      <c r="L25" s="227"/>
    </row>
    <row r="26" spans="1:12" ht="19.95" customHeight="1" x14ac:dyDescent="0.25">
      <c r="A26" s="171"/>
      <c r="B26" s="323" t="s">
        <v>448</v>
      </c>
      <c r="C26" s="308"/>
      <c r="D26" s="308" t="s">
        <v>394</v>
      </c>
      <c r="K26" s="226"/>
      <c r="L26" s="227"/>
    </row>
    <row r="27" spans="1:12" ht="19.95" customHeight="1" x14ac:dyDescent="0.25">
      <c r="A27" s="160"/>
      <c r="B27" s="323" t="s">
        <v>517</v>
      </c>
      <c r="C27" s="308"/>
      <c r="D27" s="170" t="s">
        <v>437</v>
      </c>
      <c r="E27" s="174" t="s">
        <v>408</v>
      </c>
      <c r="F27" s="222"/>
      <c r="G27" s="313">
        <v>4</v>
      </c>
      <c r="K27" s="226"/>
      <c r="L27" s="227"/>
    </row>
    <row r="28" spans="1:12" ht="19.95" customHeight="1" x14ac:dyDescent="0.25">
      <c r="A28" s="160"/>
      <c r="B28" s="323" t="s">
        <v>518</v>
      </c>
      <c r="C28" s="308"/>
      <c r="D28" s="170" t="s">
        <v>396</v>
      </c>
      <c r="K28" s="226"/>
      <c r="L28" s="227"/>
    </row>
    <row r="29" spans="1:12" ht="19.95" customHeight="1" x14ac:dyDescent="0.25">
      <c r="A29" s="199"/>
      <c r="B29" s="199"/>
      <c r="C29" s="199"/>
      <c r="D29" s="199"/>
      <c r="E29" s="199"/>
      <c r="F29" s="199"/>
      <c r="G29" s="199"/>
      <c r="H29" s="199"/>
      <c r="I29" s="199"/>
      <c r="K29" s="226"/>
      <c r="L29" s="227"/>
    </row>
    <row r="30" spans="1:12" ht="19.95" customHeight="1" x14ac:dyDescent="0.25">
      <c r="A30" s="199"/>
      <c r="B30" s="199"/>
      <c r="C30" s="199"/>
      <c r="D30" s="199"/>
      <c r="E30" s="199"/>
      <c r="F30" s="199"/>
      <c r="G30" s="199"/>
      <c r="H30" s="199"/>
      <c r="I30" s="199"/>
      <c r="J30" t="s">
        <v>169</v>
      </c>
      <c r="K30" s="226"/>
      <c r="L30" s="227"/>
    </row>
    <row r="31" spans="1:12" ht="19.95" customHeight="1" x14ac:dyDescent="0.25">
      <c r="A31" s="481" t="s">
        <v>402</v>
      </c>
      <c r="B31" s="481"/>
      <c r="C31" s="481"/>
      <c r="D31" s="481"/>
      <c r="E31" s="481"/>
      <c r="F31" s="481"/>
      <c r="G31" s="481"/>
      <c r="H31" s="481"/>
      <c r="I31" s="481"/>
      <c r="K31" s="226"/>
      <c r="L31" s="227"/>
    </row>
    <row r="32" spans="1:12" ht="19.95" customHeight="1" x14ac:dyDescent="0.25">
      <c r="A32" s="481"/>
      <c r="B32" s="481"/>
      <c r="C32" s="481"/>
      <c r="D32" s="481"/>
      <c r="E32" s="481"/>
      <c r="F32" s="481"/>
      <c r="G32" s="481"/>
      <c r="H32" s="481"/>
      <c r="I32" s="481"/>
      <c r="K32" s="226"/>
      <c r="L32" s="227"/>
    </row>
  </sheetData>
  <sheetProtection sheet="1" objects="1" scenarios="1"/>
  <customSheetViews>
    <customSheetView guid="{FC3D7473-9018-43EC-8541-4393F0000678}" showRuler="0">
      <selection activeCell="B6" sqref="B6:I6"/>
      <pageMargins left="0.39370078740157483" right="0.39370078740157483" top="0.39370078740157483" bottom="0.39370078740157483" header="0.51181102362204722" footer="0.51181102362204722"/>
      <pageSetup paperSize="9" orientation="landscape" r:id="rId1"/>
      <headerFooter alignWithMargins="0">
        <oddFooter>&amp;CSeite 19</oddFooter>
      </headerFooter>
    </customSheetView>
  </customSheetViews>
  <mergeCells count="7">
    <mergeCell ref="A31:I32"/>
    <mergeCell ref="B7:I7"/>
    <mergeCell ref="B16:E17"/>
    <mergeCell ref="B9:I9"/>
    <mergeCell ref="B12:E13"/>
    <mergeCell ref="B14:E15"/>
    <mergeCell ref="B10:I10"/>
  </mergeCells>
  <phoneticPr fontId="6" type="noConversion"/>
  <conditionalFormatting sqref="D3:D4">
    <cfRule type="cellIs" dxfId="5" priority="1" operator="equal">
      <formula>0</formula>
    </cfRule>
  </conditionalFormatting>
  <dataValidations count="1">
    <dataValidation type="list" allowBlank="1" showInputMessage="1" showErrorMessage="1" errorTitle="Ihre Eingabe ist nicht korrekt" error="Bitte geben Sie den Buchstaben &quot;x&quot; in das gewünschte Feld ein. Danke" sqref="A26:A28" xr:uid="{00000000-0002-0000-1800-000000000000}">
      <formula1>$J$30</formula1>
    </dataValidation>
  </dataValidations>
  <pageMargins left="0.39370078740157483" right="0.39370078740157483" top="0.39370078740157483" bottom="0.39370078740157483" header="0.51181102362204722" footer="0.19685039370078741"/>
  <pageSetup paperSize="9" scale="97" orientation="landscape" r:id="rId2"/>
  <headerFooter alignWithMargins="0">
    <oddFooter>&amp;Cpage 25</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1000000}">
          <x14:formula1>
            <xm:f>'désossage 1'!$J$12:$J$17</xm:f>
          </x14:formula1>
          <xm:sqref>F12 F14 F16 F18:F20</xm:sqref>
        </x14:dataValidation>
        <x14:dataValidation type="list" allowBlank="1" showInputMessage="1" showErrorMessage="1" xr:uid="{00000000-0002-0000-1800-000002000000}">
          <x14:formula1>
            <xm:f>'notes détail'!$K$1:$K$4</xm:f>
          </x14:formula1>
          <xm:sqref>G27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0"/>
  <dimension ref="A1:L29"/>
  <sheetViews>
    <sheetView view="pageLayout" zoomScaleNormal="100" workbookViewId="0">
      <selection activeCell="C12" sqref="C12:E12"/>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318" t="s">
        <v>512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2.75" customHeight="1" x14ac:dyDescent="0.25"/>
    <row r="9" spans="1:12" ht="13.2" customHeight="1" x14ac:dyDescent="0.25">
      <c r="A9" s="5" t="s">
        <v>216</v>
      </c>
      <c r="B9" s="316" t="s">
        <v>519</v>
      </c>
      <c r="C9" s="308"/>
      <c r="D9" s="308"/>
      <c r="E9" s="308"/>
      <c r="F9" s="308"/>
      <c r="G9" s="308"/>
      <c r="H9" s="308"/>
      <c r="I9" s="308"/>
      <c r="J9" s="1"/>
      <c r="K9" s="1" t="s">
        <v>405</v>
      </c>
      <c r="L9" s="308"/>
    </row>
    <row r="10" spans="1:12" ht="52.95" customHeight="1" x14ac:dyDescent="0.25">
      <c r="B10" s="347" t="s">
        <v>551</v>
      </c>
      <c r="C10" s="471"/>
      <c r="D10" s="471"/>
      <c r="E10" s="471"/>
      <c r="F10" s="471"/>
      <c r="G10" s="471"/>
      <c r="H10" s="471"/>
      <c r="I10" s="471"/>
      <c r="K10" s="308" t="s">
        <v>406</v>
      </c>
      <c r="L10" s="32" t="s">
        <v>407</v>
      </c>
    </row>
    <row r="11" spans="1:12" ht="13.2" customHeight="1" x14ac:dyDescent="0.25">
      <c r="B11" s="2"/>
      <c r="C11" s="2"/>
      <c r="D11" s="2"/>
      <c r="E11" s="2"/>
      <c r="F11" s="2"/>
      <c r="G11" s="2"/>
      <c r="H11" s="2"/>
      <c r="I11" s="2"/>
      <c r="K11" s="95"/>
      <c r="L11" s="96"/>
    </row>
    <row r="12" spans="1:12" ht="19.95" customHeight="1" x14ac:dyDescent="0.25">
      <c r="A12" s="287" t="s">
        <v>224</v>
      </c>
      <c r="B12" s="225" t="s">
        <v>520</v>
      </c>
      <c r="C12" s="478"/>
      <c r="D12" s="478"/>
      <c r="E12" s="511"/>
      <c r="F12" s="156"/>
      <c r="G12" s="92" t="s">
        <v>170</v>
      </c>
      <c r="H12" s="158" t="str">
        <f t="shared" ref="H12:H18" si="0">IF(F12="","",F12*1)</f>
        <v/>
      </c>
      <c r="J12" s="85">
        <v>1</v>
      </c>
      <c r="K12" s="226"/>
      <c r="L12" s="227"/>
    </row>
    <row r="13" spans="1:12" ht="19.95" customHeight="1" x14ac:dyDescent="0.25">
      <c r="A13" s="287" t="s">
        <v>225</v>
      </c>
      <c r="B13" s="225" t="s">
        <v>520</v>
      </c>
      <c r="C13" s="478"/>
      <c r="D13" s="478"/>
      <c r="E13" s="511"/>
      <c r="F13" s="156"/>
      <c r="G13" s="92" t="s">
        <v>170</v>
      </c>
      <c r="H13" s="158" t="str">
        <f t="shared" si="0"/>
        <v/>
      </c>
      <c r="J13">
        <v>1.5</v>
      </c>
      <c r="K13" s="226"/>
      <c r="L13" s="227"/>
    </row>
    <row r="14" spans="1:12" ht="19.95" customHeight="1" x14ac:dyDescent="0.25">
      <c r="A14" s="287" t="s">
        <v>226</v>
      </c>
      <c r="B14" s="225" t="s">
        <v>520</v>
      </c>
      <c r="C14" s="478"/>
      <c r="D14" s="478"/>
      <c r="E14" s="511"/>
      <c r="F14" s="156"/>
      <c r="G14" s="92" t="s">
        <v>170</v>
      </c>
      <c r="H14" s="158" t="str">
        <f t="shared" si="0"/>
        <v/>
      </c>
      <c r="J14" s="85">
        <v>2</v>
      </c>
      <c r="K14" s="226"/>
      <c r="L14" s="227"/>
    </row>
    <row r="15" spans="1:12" ht="19.95" customHeight="1" x14ac:dyDescent="0.25">
      <c r="A15" s="287" t="s">
        <v>227</v>
      </c>
      <c r="B15" s="225" t="s">
        <v>520</v>
      </c>
      <c r="C15" s="478"/>
      <c r="D15" s="478"/>
      <c r="E15" s="511"/>
      <c r="F15" s="156"/>
      <c r="G15" s="92" t="s">
        <v>170</v>
      </c>
      <c r="H15" s="158" t="str">
        <f t="shared" si="0"/>
        <v/>
      </c>
      <c r="J15" s="85">
        <v>2.5</v>
      </c>
      <c r="K15" s="226"/>
      <c r="L15" s="227"/>
    </row>
    <row r="16" spans="1:12" ht="19.95" customHeight="1" x14ac:dyDescent="0.25">
      <c r="A16" s="287" t="s">
        <v>228</v>
      </c>
      <c r="B16" s="225" t="s">
        <v>520</v>
      </c>
      <c r="C16" s="478"/>
      <c r="D16" s="478"/>
      <c r="E16" s="511"/>
      <c r="F16" s="156"/>
      <c r="G16" s="92" t="s">
        <v>170</v>
      </c>
      <c r="H16" s="158" t="str">
        <f t="shared" si="0"/>
        <v/>
      </c>
      <c r="J16" s="85">
        <v>3</v>
      </c>
      <c r="K16" s="226"/>
      <c r="L16" s="227"/>
    </row>
    <row r="17" spans="1:12" ht="19.95" customHeight="1" x14ac:dyDescent="0.25">
      <c r="A17" s="287" t="s">
        <v>229</v>
      </c>
      <c r="B17" s="225" t="s">
        <v>521</v>
      </c>
      <c r="C17" s="478"/>
      <c r="D17" s="478"/>
      <c r="E17" s="511"/>
      <c r="F17" s="156"/>
      <c r="G17" s="92" t="s">
        <v>170</v>
      </c>
      <c r="H17" s="158" t="str">
        <f t="shared" si="0"/>
        <v/>
      </c>
      <c r="J17" s="85">
        <v>3.5</v>
      </c>
      <c r="K17" s="226"/>
      <c r="L17" s="227"/>
    </row>
    <row r="18" spans="1:12" ht="19.95" customHeight="1" x14ac:dyDescent="0.25">
      <c r="A18" s="287" t="s">
        <v>230</v>
      </c>
      <c r="B18" s="331" t="s">
        <v>516</v>
      </c>
      <c r="C18" s="33"/>
      <c r="D18" s="33"/>
      <c r="E18" s="33"/>
      <c r="F18" s="156"/>
      <c r="G18" s="92" t="s">
        <v>170</v>
      </c>
      <c r="H18" s="158" t="str">
        <f t="shared" si="0"/>
        <v/>
      </c>
      <c r="J18" s="85">
        <v>4</v>
      </c>
      <c r="K18" s="226"/>
      <c r="L18" s="227"/>
    </row>
    <row r="19" spans="1:12" ht="19.95" customHeight="1" x14ac:dyDescent="0.25">
      <c r="A19" s="287" t="s">
        <v>231</v>
      </c>
      <c r="B19" s="332" t="s">
        <v>388</v>
      </c>
      <c r="C19" s="33"/>
      <c r="D19" s="33"/>
      <c r="E19" s="33"/>
      <c r="F19" s="156"/>
      <c r="G19" s="15" t="s">
        <v>410</v>
      </c>
      <c r="H19" s="179"/>
      <c r="J19" s="85">
        <v>4.5</v>
      </c>
      <c r="K19" s="226"/>
      <c r="L19" s="227"/>
    </row>
    <row r="20" spans="1:12" ht="19.95" customHeight="1" x14ac:dyDescent="0.25">
      <c r="E20" s="308" t="s">
        <v>364</v>
      </c>
      <c r="H20" s="158" t="str">
        <f>IF(H12="","",SUM(H12:H18))</f>
        <v/>
      </c>
      <c r="I20" s="11"/>
      <c r="J20" s="85">
        <v>5</v>
      </c>
      <c r="K20" s="226"/>
      <c r="L20" s="227"/>
    </row>
    <row r="21" spans="1:12" ht="19.95" customHeight="1" x14ac:dyDescent="0.25">
      <c r="B21" s="10"/>
      <c r="E21" s="18" t="s">
        <v>391</v>
      </c>
      <c r="G21" s="1" t="s">
        <v>401</v>
      </c>
      <c r="H21" s="89"/>
      <c r="I21" s="198" t="str">
        <f>IF(H20="","",H20)</f>
        <v/>
      </c>
      <c r="J21" s="85">
        <v>6</v>
      </c>
      <c r="K21" s="226"/>
      <c r="L21" s="227"/>
    </row>
    <row r="22" spans="1:12" ht="19.95" customHeight="1" x14ac:dyDescent="0.25">
      <c r="B22" s="10"/>
      <c r="F22" s="1" t="s">
        <v>401</v>
      </c>
      <c r="H22" s="195" t="s">
        <v>172</v>
      </c>
      <c r="I22" s="196">
        <v>35</v>
      </c>
      <c r="K22" s="226"/>
      <c r="L22" s="227"/>
    </row>
    <row r="23" spans="1:12" ht="19.95" customHeight="1" x14ac:dyDescent="0.25">
      <c r="K23" s="226"/>
      <c r="L23" s="227"/>
    </row>
    <row r="24" spans="1:12" ht="19.95" customHeight="1" x14ac:dyDescent="0.25">
      <c r="E24" s="174" t="s">
        <v>408</v>
      </c>
      <c r="F24" s="222"/>
      <c r="G24" s="313">
        <v>4</v>
      </c>
      <c r="K24" s="226"/>
      <c r="L24" s="227"/>
    </row>
    <row r="25" spans="1:12" ht="19.95" customHeight="1" x14ac:dyDescent="0.25">
      <c r="K25" s="226"/>
      <c r="L25" s="227"/>
    </row>
    <row r="26" spans="1:12" ht="19.95" customHeight="1" x14ac:dyDescent="0.25">
      <c r="K26" s="226"/>
      <c r="L26" s="227"/>
    </row>
    <row r="27" spans="1:12" ht="19.95" customHeight="1" x14ac:dyDescent="0.25">
      <c r="K27" s="226"/>
      <c r="L27" s="227"/>
    </row>
    <row r="28" spans="1:12" ht="19.95" customHeight="1" x14ac:dyDescent="0.25">
      <c r="K28" s="226"/>
      <c r="L28" s="227"/>
    </row>
    <row r="29" spans="1:12" ht="19.95" customHeight="1" x14ac:dyDescent="0.25">
      <c r="K29" s="226"/>
      <c r="L29" s="227"/>
    </row>
  </sheetData>
  <sheetProtection sheet="1" objects="1" scenarios="1"/>
  <customSheetViews>
    <customSheetView guid="{FC3D7473-9018-43EC-8541-4393F0000678}" showRuler="0">
      <selection activeCell="I14" sqref="I14"/>
      <pageMargins left="0.39370078740157483" right="0.39370078740157483" top="0.39370078740157483" bottom="0.39370078740157483" header="0.51181102362204722" footer="0.51181102362204722"/>
      <pageSetup paperSize="9" orientation="landscape" r:id="rId1"/>
      <headerFooter alignWithMargins="0">
        <oddFooter>&amp;CSeite 20</oddFooter>
      </headerFooter>
    </customSheetView>
  </customSheetViews>
  <mergeCells count="8">
    <mergeCell ref="C15:E15"/>
    <mergeCell ref="C16:E16"/>
    <mergeCell ref="C17:E17"/>
    <mergeCell ref="B10:I10"/>
    <mergeCell ref="B7:I7"/>
    <mergeCell ref="C12:E12"/>
    <mergeCell ref="C13:E13"/>
    <mergeCell ref="C14:E14"/>
  </mergeCells>
  <phoneticPr fontId="6" type="noConversion"/>
  <conditionalFormatting sqref="D3:D4">
    <cfRule type="cellIs" dxfId="4" priority="1" operator="equal">
      <formula>0</formula>
    </cfRule>
  </conditionalFormatting>
  <pageMargins left="0.39370078740157483" right="0.39370078740157483" top="0.39370078740157483" bottom="0.39370078740157483" header="0.51181102362204722" footer="0.19685039370078741"/>
  <pageSetup paperSize="9" scale="97" orientation="landscape" r:id="rId2"/>
  <headerFooter alignWithMargins="0">
    <oddFooter>&amp;Cpage 26</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900-000000000000}">
          <x14:formula1>
            <xm:f>'désossage 1'!$J$12:$J$17</xm:f>
          </x14:formula1>
          <xm:sqref>F12:F19</xm:sqref>
        </x14:dataValidation>
        <x14:dataValidation type="list" allowBlank="1" showInputMessage="1" showErrorMessage="1" xr:uid="{00000000-0002-0000-1900-000001000000}">
          <x14:formula1>
            <xm:f>'notes détail'!$K$1:$K$4</xm:f>
          </x14:formula1>
          <xm:sqref>G24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31">
    <pageSetUpPr fitToPage="1"/>
  </sheetPr>
  <dimension ref="A1:M39"/>
  <sheetViews>
    <sheetView view="pageLayout" zoomScaleNormal="100" workbookViewId="0">
      <selection activeCell="F11" sqref="F11:I11"/>
    </sheetView>
  </sheetViews>
  <sheetFormatPr baseColWidth="10" defaultRowHeight="19.95" customHeight="1" x14ac:dyDescent="0.25"/>
  <cols>
    <col min="1" max="1" width="7" style="6" customWidth="1"/>
    <col min="5" max="5" width="20.6640625" customWidth="1"/>
    <col min="6" max="9" width="5.44140625" customWidth="1"/>
    <col min="10" max="10" width="5.44140625" hidden="1" customWidth="1"/>
    <col min="11" max="11" width="8.33203125" customWidth="1"/>
    <col min="12" max="12" width="53.6640625" customWidth="1"/>
  </cols>
  <sheetData>
    <row r="1" spans="1:12" ht="13.2" customHeight="1" x14ac:dyDescent="0.25">
      <c r="A1" s="316" t="s">
        <v>299</v>
      </c>
      <c r="B1" s="308"/>
      <c r="C1" s="308"/>
      <c r="D1" s="308"/>
      <c r="E1" s="308"/>
      <c r="F1" s="308"/>
      <c r="G1" s="308"/>
      <c r="H1" s="308"/>
      <c r="I1" s="308"/>
    </row>
    <row r="2" spans="1:12" ht="13.2" customHeight="1" x14ac:dyDescent="0.25">
      <c r="A2" s="5"/>
      <c r="B2" s="5"/>
      <c r="C2" s="308"/>
      <c r="D2" s="308"/>
      <c r="E2" s="308"/>
      <c r="F2" s="308"/>
      <c r="G2" s="308"/>
      <c r="H2" s="308"/>
      <c r="I2" s="308"/>
    </row>
    <row r="3" spans="1:12" ht="13.2" customHeight="1" x14ac:dyDescent="0.25">
      <c r="A3" s="1" t="s">
        <v>300</v>
      </c>
      <c r="B3" s="308"/>
      <c r="C3" s="308"/>
      <c r="D3" s="308">
        <v>0</v>
      </c>
      <c r="E3" s="308"/>
      <c r="F3" s="308"/>
      <c r="G3" s="308"/>
      <c r="H3" s="308"/>
      <c r="I3" s="308"/>
    </row>
    <row r="4" spans="1:12" ht="13.2" customHeight="1" x14ac:dyDescent="0.25">
      <c r="A4" s="16" t="s">
        <v>301</v>
      </c>
      <c r="B4" s="308"/>
      <c r="C4" s="308"/>
      <c r="D4" s="308">
        <v>0</v>
      </c>
      <c r="E4" s="308"/>
      <c r="F4" s="308"/>
      <c r="G4" s="308"/>
      <c r="H4" s="308"/>
      <c r="I4" s="308"/>
    </row>
    <row r="5" spans="1:12" ht="13.2" customHeight="1" x14ac:dyDescent="0.25">
      <c r="A5" s="5"/>
      <c r="B5" s="1"/>
      <c r="C5" s="1"/>
      <c r="D5" s="1"/>
      <c r="E5" s="1"/>
      <c r="F5" s="1"/>
      <c r="G5" s="308"/>
      <c r="H5" s="308"/>
      <c r="I5" s="308"/>
    </row>
    <row r="6" spans="1:12" ht="13.2" customHeight="1" x14ac:dyDescent="0.25">
      <c r="A6" s="7" t="s">
        <v>17</v>
      </c>
      <c r="B6" s="8" t="s">
        <v>512</v>
      </c>
      <c r="C6" s="8"/>
      <c r="D6" s="8"/>
      <c r="E6" s="4"/>
      <c r="F6" s="4"/>
      <c r="G6" s="4"/>
      <c r="H6" s="4"/>
      <c r="I6" s="4"/>
      <c r="J6" s="4"/>
      <c r="K6" s="4"/>
      <c r="L6" s="4"/>
    </row>
    <row r="7" spans="1:12" s="9" customFormat="1" ht="21.75" customHeight="1" x14ac:dyDescent="0.25">
      <c r="A7" s="23"/>
      <c r="B7" s="463" t="s">
        <v>252</v>
      </c>
      <c r="C7" s="464"/>
      <c r="D7" s="464"/>
      <c r="E7" s="464"/>
      <c r="F7" s="464"/>
      <c r="G7" s="464"/>
      <c r="H7" s="464"/>
      <c r="I7" s="464"/>
      <c r="K7" s="155"/>
      <c r="L7" s="152"/>
    </row>
    <row r="8" spans="1:12" ht="13.2" customHeight="1" x14ac:dyDescent="0.25"/>
    <row r="9" spans="1:12" ht="26.4" customHeight="1" x14ac:dyDescent="0.25">
      <c r="A9" s="27" t="s">
        <v>217</v>
      </c>
      <c r="B9" s="495" t="s">
        <v>522</v>
      </c>
      <c r="C9" s="471"/>
      <c r="D9" s="471"/>
      <c r="E9" s="471"/>
      <c r="F9" s="471"/>
      <c r="G9" s="471"/>
      <c r="H9" s="471"/>
      <c r="I9" s="471"/>
      <c r="J9" s="1"/>
      <c r="K9" s="1" t="s">
        <v>405</v>
      </c>
      <c r="L9" s="308"/>
    </row>
    <row r="10" spans="1:12" ht="13.2" customHeight="1" x14ac:dyDescent="0.25">
      <c r="B10" s="28"/>
      <c r="C10" s="3"/>
      <c r="D10" s="3"/>
      <c r="E10" s="3"/>
      <c r="K10" s="308" t="s">
        <v>406</v>
      </c>
      <c r="L10" s="32" t="s">
        <v>407</v>
      </c>
    </row>
    <row r="11" spans="1:12" ht="13.2" customHeight="1" x14ac:dyDescent="0.25">
      <c r="B11" s="151" t="s">
        <v>523</v>
      </c>
      <c r="C11" s="221"/>
      <c r="F11" s="504"/>
      <c r="G11" s="516"/>
      <c r="H11" s="516"/>
      <c r="I11" s="516"/>
      <c r="J11" s="218"/>
      <c r="K11" s="95"/>
      <c r="L11" s="96"/>
    </row>
    <row r="12" spans="1:12" ht="24.75" customHeight="1" x14ac:dyDescent="0.25">
      <c r="B12" s="484" t="s">
        <v>564</v>
      </c>
      <c r="C12" s="514"/>
      <c r="D12" s="514"/>
      <c r="E12" s="514"/>
      <c r="F12" s="514"/>
      <c r="G12" s="514"/>
      <c r="H12" s="514"/>
      <c r="I12" s="514"/>
      <c r="J12" s="154"/>
      <c r="K12" s="97"/>
      <c r="L12" s="98"/>
    </row>
    <row r="13" spans="1:12" ht="19.95" customHeight="1" x14ac:dyDescent="0.25">
      <c r="A13" s="287" t="s">
        <v>232</v>
      </c>
      <c r="B13" s="286" t="s">
        <v>524</v>
      </c>
      <c r="C13" s="33"/>
      <c r="D13" s="33"/>
      <c r="E13" s="33"/>
      <c r="F13" s="156"/>
      <c r="G13" s="92" t="s">
        <v>170</v>
      </c>
      <c r="H13" s="158" t="str">
        <f>IF(F13="","",F13*1)</f>
        <v/>
      </c>
      <c r="J13" s="154">
        <v>1</v>
      </c>
      <c r="K13" s="226"/>
      <c r="L13" s="227"/>
    </row>
    <row r="14" spans="1:12" ht="19.95" customHeight="1" x14ac:dyDescent="0.25">
      <c r="A14" s="287" t="s">
        <v>233</v>
      </c>
      <c r="B14" s="33" t="s">
        <v>525</v>
      </c>
      <c r="C14" s="33"/>
      <c r="D14" s="33"/>
      <c r="E14" s="33"/>
      <c r="F14" s="156"/>
      <c r="G14" t="s">
        <v>18</v>
      </c>
      <c r="H14" s="158" t="str">
        <f>IF(F14="","",F14*2)</f>
        <v/>
      </c>
      <c r="J14" s="154">
        <v>2</v>
      </c>
      <c r="K14" s="226"/>
      <c r="L14" s="227"/>
    </row>
    <row r="15" spans="1:12" ht="19.95" customHeight="1" x14ac:dyDescent="0.25">
      <c r="A15" s="287" t="s">
        <v>234</v>
      </c>
      <c r="B15" s="33" t="s">
        <v>526</v>
      </c>
      <c r="C15" s="33"/>
      <c r="D15" s="33"/>
      <c r="E15" s="33"/>
      <c r="F15" s="156"/>
      <c r="G15" s="92" t="s">
        <v>170</v>
      </c>
      <c r="H15" s="158" t="str">
        <f>IF(F15="","",F15*1)</f>
        <v/>
      </c>
      <c r="J15" s="154">
        <v>3</v>
      </c>
      <c r="K15" s="228"/>
      <c r="L15" s="227"/>
    </row>
    <row r="16" spans="1:12" ht="13.2" customHeight="1" x14ac:dyDescent="0.25">
      <c r="B16" s="28"/>
      <c r="C16" s="3"/>
      <c r="D16" s="3"/>
      <c r="E16" s="3"/>
      <c r="F16" s="99"/>
      <c r="J16" s="154">
        <v>4</v>
      </c>
      <c r="K16" s="229"/>
      <c r="L16" s="230"/>
    </row>
    <row r="17" spans="1:12" ht="13.2" customHeight="1" x14ac:dyDescent="0.25">
      <c r="B17" s="151" t="s">
        <v>528</v>
      </c>
      <c r="C17" s="91"/>
      <c r="D17" s="91"/>
      <c r="E17" s="91"/>
      <c r="F17" s="504"/>
      <c r="G17" s="515"/>
      <c r="H17" s="515"/>
      <c r="I17" s="90"/>
      <c r="J17" s="85"/>
      <c r="K17" s="231"/>
      <c r="L17" s="232"/>
    </row>
    <row r="18" spans="1:12" ht="19.95" customHeight="1" x14ac:dyDescent="0.25">
      <c r="A18" s="287" t="s">
        <v>235</v>
      </c>
      <c r="B18" s="286" t="s">
        <v>524</v>
      </c>
      <c r="C18" s="33"/>
      <c r="D18" s="33"/>
      <c r="E18" s="33"/>
      <c r="F18" s="156"/>
      <c r="G18" s="92" t="s">
        <v>170</v>
      </c>
      <c r="H18" s="158" t="str">
        <f>IF(F18="","",F18*1)</f>
        <v/>
      </c>
      <c r="J18" s="85"/>
      <c r="K18" s="226"/>
      <c r="L18" s="227"/>
    </row>
    <row r="19" spans="1:12" ht="19.95" customHeight="1" x14ac:dyDescent="0.25">
      <c r="A19" s="287" t="s">
        <v>236</v>
      </c>
      <c r="B19" s="33" t="s">
        <v>525</v>
      </c>
      <c r="C19" s="33"/>
      <c r="D19" s="33"/>
      <c r="E19" s="33"/>
      <c r="F19" s="156"/>
      <c r="G19" t="s">
        <v>18</v>
      </c>
      <c r="H19" s="158" t="str">
        <f>IF(F19="","",F19*2)</f>
        <v/>
      </c>
      <c r="J19" s="85"/>
      <c r="K19" s="226"/>
      <c r="L19" s="227"/>
    </row>
    <row r="20" spans="1:12" ht="19.95" customHeight="1" x14ac:dyDescent="0.25">
      <c r="A20" s="287" t="s">
        <v>237</v>
      </c>
      <c r="B20" s="33" t="s">
        <v>526</v>
      </c>
      <c r="C20" s="33"/>
      <c r="D20" s="33"/>
      <c r="E20" s="33"/>
      <c r="F20" s="156"/>
      <c r="G20" s="92" t="s">
        <v>170</v>
      </c>
      <c r="H20" s="158" t="str">
        <f>IF(F20="","",F20*1)</f>
        <v/>
      </c>
      <c r="J20" s="85"/>
      <c r="K20" s="226"/>
      <c r="L20" s="227"/>
    </row>
    <row r="21" spans="1:12" ht="13.2" customHeight="1" x14ac:dyDescent="0.25">
      <c r="B21" s="308"/>
      <c r="F21" s="95"/>
      <c r="H21" s="36"/>
      <c r="J21" s="85"/>
      <c r="K21" s="229"/>
      <c r="L21" s="230"/>
    </row>
    <row r="22" spans="1:12" ht="13.2" customHeight="1" x14ac:dyDescent="0.25">
      <c r="B22" s="133" t="s">
        <v>529</v>
      </c>
      <c r="F22" s="504"/>
      <c r="G22" s="515"/>
      <c r="H22" s="515"/>
      <c r="J22" s="86"/>
      <c r="K22" s="231"/>
      <c r="L22" s="232"/>
    </row>
    <row r="23" spans="1:12" ht="19.95" customHeight="1" x14ac:dyDescent="0.25">
      <c r="A23" s="287" t="s">
        <v>238</v>
      </c>
      <c r="B23" s="286" t="s">
        <v>524</v>
      </c>
      <c r="C23" s="33"/>
      <c r="D23" s="33"/>
      <c r="E23" s="33"/>
      <c r="F23" s="156"/>
      <c r="G23" s="92" t="s">
        <v>170</v>
      </c>
      <c r="H23" s="158" t="str">
        <f>IF(F23="","",F23*1)</f>
        <v/>
      </c>
      <c r="J23" s="85"/>
      <c r="K23" s="226"/>
      <c r="L23" s="227"/>
    </row>
    <row r="24" spans="1:12" ht="19.95" customHeight="1" x14ac:dyDescent="0.25">
      <c r="A24" s="287" t="s">
        <v>239</v>
      </c>
      <c r="B24" s="33" t="s">
        <v>525</v>
      </c>
      <c r="C24" s="33"/>
      <c r="D24" s="33"/>
      <c r="E24" s="33"/>
      <c r="F24" s="156"/>
      <c r="G24" t="s">
        <v>18</v>
      </c>
      <c r="H24" s="158" t="str">
        <f>IF(F24="","",F24*2)</f>
        <v/>
      </c>
      <c r="K24" s="226"/>
      <c r="L24" s="227"/>
    </row>
    <row r="25" spans="1:12" ht="19.95" customHeight="1" x14ac:dyDescent="0.25">
      <c r="A25" s="287" t="s">
        <v>240</v>
      </c>
      <c r="B25" s="33" t="s">
        <v>527</v>
      </c>
      <c r="C25" s="33"/>
      <c r="D25" s="33"/>
      <c r="E25" s="33"/>
      <c r="F25" s="156"/>
      <c r="G25" s="92" t="s">
        <v>170</v>
      </c>
      <c r="H25" s="158" t="str">
        <f>IF(F25="","",F25*1)</f>
        <v/>
      </c>
      <c r="K25" s="226"/>
      <c r="L25" s="227"/>
    </row>
    <row r="26" spans="1:12" ht="5.85" customHeight="1" x14ac:dyDescent="0.25">
      <c r="B26" s="308"/>
      <c r="F26" s="95"/>
      <c r="H26" s="9"/>
      <c r="K26" s="229"/>
      <c r="L26" s="230"/>
    </row>
    <row r="27" spans="1:12" ht="19.95" customHeight="1" x14ac:dyDescent="0.25">
      <c r="A27" s="287" t="s">
        <v>241</v>
      </c>
      <c r="B27" s="211" t="s">
        <v>388</v>
      </c>
      <c r="C27" s="211"/>
      <c r="D27" s="211"/>
      <c r="E27" s="333"/>
      <c r="F27" s="156"/>
      <c r="G27" s="15" t="s">
        <v>410</v>
      </c>
      <c r="K27" s="231"/>
      <c r="L27" s="232"/>
    </row>
    <row r="28" spans="1:12" ht="13.2" customHeight="1" x14ac:dyDescent="0.25">
      <c r="G28" s="15"/>
      <c r="K28" s="229"/>
      <c r="L28" s="230"/>
    </row>
    <row r="29" spans="1:12" ht="19.95" customHeight="1" x14ac:dyDescent="0.25">
      <c r="E29" s="308" t="s">
        <v>364</v>
      </c>
      <c r="H29" s="158" t="str">
        <f>IF(H13="","",SUM(H13:H25))</f>
        <v/>
      </c>
      <c r="K29" s="231"/>
      <c r="L29" s="232"/>
    </row>
    <row r="30" spans="1:12" ht="19.95" customHeight="1" x14ac:dyDescent="0.25">
      <c r="E30" s="10" t="s">
        <v>390</v>
      </c>
      <c r="H30" s="158" t="str">
        <f>IF(A32="x",0,IF(A33="x",3,IF(A34="x",4,IF(A35="x",5,IF(A36="x",6,"")))))</f>
        <v/>
      </c>
      <c r="K30" s="226"/>
      <c r="L30" s="227"/>
    </row>
    <row r="31" spans="1:12" ht="19.95" customHeight="1" x14ac:dyDescent="0.25">
      <c r="A31" s="308" t="s">
        <v>494</v>
      </c>
      <c r="E31" s="18" t="s">
        <v>391</v>
      </c>
      <c r="G31" s="1" t="s">
        <v>401</v>
      </c>
      <c r="H31" s="89"/>
      <c r="I31" s="198" t="str">
        <f>IF(H30="","",H29-H30)</f>
        <v/>
      </c>
      <c r="K31" s="226"/>
      <c r="L31" s="227"/>
    </row>
    <row r="32" spans="1:12" ht="19.95" customHeight="1" x14ac:dyDescent="0.25">
      <c r="A32" s="171"/>
      <c r="B32" s="10" t="s">
        <v>530</v>
      </c>
      <c r="D32" s="308" t="s">
        <v>394</v>
      </c>
      <c r="F32" s="1" t="s">
        <v>401</v>
      </c>
      <c r="H32" s="195" t="s">
        <v>172</v>
      </c>
      <c r="I32" s="196">
        <v>60</v>
      </c>
      <c r="K32" s="226"/>
      <c r="L32" s="227"/>
    </row>
    <row r="33" spans="1:13" ht="19.95" customHeight="1" x14ac:dyDescent="0.25">
      <c r="A33" s="160"/>
      <c r="B33" s="10" t="s">
        <v>531</v>
      </c>
      <c r="D33" s="170" t="s">
        <v>398</v>
      </c>
      <c r="K33" s="226"/>
      <c r="L33" s="227"/>
    </row>
    <row r="34" spans="1:13" ht="19.95" customHeight="1" x14ac:dyDescent="0.25">
      <c r="A34" s="160"/>
      <c r="B34" s="10" t="s">
        <v>532</v>
      </c>
      <c r="D34" s="170" t="s">
        <v>400</v>
      </c>
      <c r="E34" s="174" t="s">
        <v>408</v>
      </c>
      <c r="F34" s="222"/>
      <c r="G34" s="313">
        <v>4</v>
      </c>
      <c r="H34" s="309"/>
      <c r="I34" s="309"/>
      <c r="J34" s="309"/>
      <c r="K34" s="512" t="s">
        <v>402</v>
      </c>
      <c r="L34" s="513"/>
      <c r="M34" s="513"/>
    </row>
    <row r="35" spans="1:13" ht="19.95" customHeight="1" x14ac:dyDescent="0.25">
      <c r="A35" s="160"/>
      <c r="B35" s="10" t="s">
        <v>533</v>
      </c>
      <c r="D35" s="170" t="s">
        <v>461</v>
      </c>
      <c r="E35" s="309"/>
      <c r="F35" s="309"/>
      <c r="G35" s="309"/>
      <c r="H35" s="309"/>
      <c r="I35" s="309"/>
      <c r="J35" s="309"/>
      <c r="K35" s="513"/>
      <c r="L35" s="513"/>
      <c r="M35" s="513"/>
    </row>
    <row r="36" spans="1:13" ht="19.95" customHeight="1" x14ac:dyDescent="0.25">
      <c r="A36" s="160"/>
      <c r="B36" s="10" t="s">
        <v>534</v>
      </c>
      <c r="D36" s="170" t="s">
        <v>535</v>
      </c>
      <c r="E36" s="309"/>
      <c r="F36" s="309"/>
      <c r="G36" s="309"/>
      <c r="H36" s="309"/>
      <c r="I36" s="309"/>
      <c r="J36" s="309"/>
      <c r="K36" s="513"/>
      <c r="L36" s="513"/>
      <c r="M36" s="513"/>
    </row>
    <row r="37" spans="1:13" ht="19.95" customHeight="1" x14ac:dyDescent="0.25">
      <c r="K37" s="146"/>
      <c r="L37" s="135"/>
    </row>
    <row r="38" spans="1:13" ht="19.95" customHeight="1" x14ac:dyDescent="0.25">
      <c r="J38" t="s">
        <v>169</v>
      </c>
      <c r="L38" s="3"/>
    </row>
    <row r="39" spans="1:13" ht="19.95" customHeight="1" x14ac:dyDescent="0.25">
      <c r="L39" s="134"/>
    </row>
  </sheetData>
  <sheetProtection sheet="1" objects="1" scenarios="1"/>
  <customSheetViews>
    <customSheetView guid="{FC3D7473-9018-43EC-8541-4393F0000678}" showRuler="0">
      <selection activeCell="H1" sqref="H1"/>
      <pageMargins left="0.39370078740157483" right="0.39370078740157483" top="0.39370078740157483" bottom="0.39370078740157483" header="0.51181102362204722" footer="0.51181102362204722"/>
      <pageSetup paperSize="9" scale="97" orientation="landscape" r:id="rId1"/>
      <headerFooter alignWithMargins="0">
        <oddFooter>&amp;CSeite 21</oddFooter>
      </headerFooter>
    </customSheetView>
  </customSheetViews>
  <mergeCells count="7">
    <mergeCell ref="K34:M36"/>
    <mergeCell ref="B9:I9"/>
    <mergeCell ref="B12:I12"/>
    <mergeCell ref="B7:I7"/>
    <mergeCell ref="F17:H17"/>
    <mergeCell ref="F22:H22"/>
    <mergeCell ref="F11:I11"/>
  </mergeCells>
  <phoneticPr fontId="6" type="noConversion"/>
  <conditionalFormatting sqref="D3:D4">
    <cfRule type="cellIs" dxfId="3" priority="1" operator="equal">
      <formula>0</formula>
    </cfRule>
  </conditionalFormatting>
  <dataValidations count="1">
    <dataValidation type="list" allowBlank="1" showInputMessage="1" showErrorMessage="1" errorTitle="Ihre Eingabe ist nicht korrekt" error="Bitte geben Sie den Buchstaben &quot;x&quot; in das gewünschte Feld ein. Danke" sqref="A32:A36" xr:uid="{00000000-0002-0000-1A00-000000000000}">
      <formula1>$J$38</formula1>
    </dataValidation>
  </dataValidations>
  <pageMargins left="0.39370078740157483" right="0.39370078740157483" top="0.39370078740157483" bottom="0.39370078740157483" header="0.51181102362204722" footer="0.19685039370078741"/>
  <pageSetup paperSize="9" scale="90" orientation="landscape" r:id="rId2"/>
  <headerFooter alignWithMargins="0">
    <oddFooter>&amp;Cpage 27</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A00-000001000000}">
          <x14:formula1>
            <xm:f>'désossage 1'!$J$12:$J$17</xm:f>
          </x14:formula1>
          <xm:sqref>F13:F15 F18:F20 F23:F25 F27</xm:sqref>
        </x14:dataValidation>
        <x14:dataValidation type="list" allowBlank="1" showInputMessage="1" showErrorMessage="1" xr:uid="{00000000-0002-0000-1A00-000002000000}">
          <x14:formula1>
            <xm:f>'notes détail'!$K$1:$K$4</xm:f>
          </x14:formula1>
          <xm:sqref>G34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1">
    <pageSetUpPr fitToPage="1"/>
  </sheetPr>
  <dimension ref="A1:L43"/>
  <sheetViews>
    <sheetView view="pageLayout" topLeftCell="A2" zoomScaleNormal="100" workbookViewId="0">
      <selection activeCell="H9" sqref="H9"/>
    </sheetView>
  </sheetViews>
  <sheetFormatPr baseColWidth="10" defaultColWidth="11.44140625" defaultRowHeight="13.2" x14ac:dyDescent="0.25"/>
  <cols>
    <col min="1" max="1" width="7.109375" style="100" customWidth="1"/>
    <col min="2" max="5" width="11.44140625" style="100" customWidth="1"/>
    <col min="6" max="10" width="5.44140625" style="100" customWidth="1"/>
    <col min="11" max="11" width="8.33203125" style="100" customWidth="1"/>
    <col min="12" max="12" width="53.6640625" style="100" customWidth="1"/>
    <col min="13" max="16384" width="11.44140625" style="100"/>
  </cols>
  <sheetData>
    <row r="1" spans="1:12" ht="13.2" customHeight="1" x14ac:dyDescent="0.25">
      <c r="A1" s="316" t="s">
        <v>299</v>
      </c>
      <c r="F1" s="102"/>
    </row>
    <row r="2" spans="1:12" customFormat="1" ht="13.2" customHeight="1" x14ac:dyDescent="0.25">
      <c r="A2" s="5"/>
      <c r="B2" s="5"/>
      <c r="C2" s="308"/>
    </row>
    <row r="3" spans="1:12" customFormat="1" ht="13.2" customHeight="1" x14ac:dyDescent="0.25">
      <c r="A3" s="1" t="s">
        <v>300</v>
      </c>
      <c r="B3" s="308"/>
      <c r="C3" s="308"/>
      <c r="D3">
        <f>'titre 1a'!D12</f>
        <v>0</v>
      </c>
    </row>
    <row r="4" spans="1:12" customFormat="1" ht="13.2" customHeight="1" x14ac:dyDescent="0.25">
      <c r="A4" s="16" t="s">
        <v>301</v>
      </c>
      <c r="B4" s="308"/>
      <c r="C4" s="308"/>
      <c r="D4">
        <f>'titre 1a'!D14</f>
        <v>0</v>
      </c>
    </row>
    <row r="5" spans="1:12" ht="13.2" customHeight="1" x14ac:dyDescent="0.25">
      <c r="A5" s="101"/>
      <c r="B5" s="103"/>
      <c r="C5" s="103"/>
      <c r="D5" s="103"/>
      <c r="E5" s="103"/>
      <c r="F5" s="104"/>
    </row>
    <row r="6" spans="1:12" ht="13.2" customHeight="1" x14ac:dyDescent="0.25">
      <c r="A6" s="105" t="s">
        <v>32</v>
      </c>
      <c r="B6" s="8" t="s">
        <v>538</v>
      </c>
      <c r="C6" s="106"/>
      <c r="D6" s="106"/>
      <c r="E6" s="107"/>
      <c r="F6" s="107"/>
      <c r="G6" s="107"/>
      <c r="H6" s="107"/>
      <c r="I6" s="107"/>
      <c r="J6" s="107"/>
      <c r="K6" s="107"/>
      <c r="L6" s="107"/>
    </row>
    <row r="7" spans="1:12" ht="13.2" customHeight="1" x14ac:dyDescent="0.25">
      <c r="A7" s="108"/>
      <c r="F7" s="102"/>
    </row>
    <row r="8" spans="1:12" ht="13.2" customHeight="1" x14ac:dyDescent="0.25">
      <c r="A8" s="108"/>
      <c r="F8" s="102"/>
      <c r="J8" s="103"/>
      <c r="K8" s="109"/>
      <c r="L8" s="110"/>
    </row>
    <row r="9" spans="1:12" ht="19.95" customHeight="1" x14ac:dyDescent="0.25">
      <c r="A9" s="108" t="s">
        <v>5</v>
      </c>
      <c r="B9" s="100" t="str">
        <f>IF(H9="","","Hygiene (Désossage 1)")</f>
        <v/>
      </c>
      <c r="F9" s="111"/>
      <c r="H9" s="163" t="str">
        <f>IF('désossage 1'!F17="","",'désossage 1'!F17)</f>
        <v/>
      </c>
      <c r="I9" s="100" t="str">
        <f t="shared" ref="I9:I13" si="0">IF(H9="","","(Übertrag)")</f>
        <v/>
      </c>
      <c r="J9" s="112"/>
      <c r="K9" s="110"/>
      <c r="L9" s="110"/>
    </row>
    <row r="10" spans="1:12" ht="19.95" customHeight="1" x14ac:dyDescent="0.25">
      <c r="A10" s="108" t="s">
        <v>24</v>
      </c>
      <c r="B10" s="100" t="str">
        <f>IF(H9="","","Hygiene (Désossage 2)")</f>
        <v/>
      </c>
      <c r="F10" s="111"/>
      <c r="H10" s="163" t="str">
        <f>IF('désossage 2'!F17="","",'désossage 2'!F17)</f>
        <v/>
      </c>
      <c r="I10" s="100" t="str">
        <f t="shared" si="0"/>
        <v/>
      </c>
      <c r="J10" s="112"/>
      <c r="K10" s="110"/>
      <c r="L10" s="110"/>
    </row>
    <row r="11" spans="1:12" ht="19.95" customHeight="1" x14ac:dyDescent="0.25">
      <c r="A11" s="108" t="s">
        <v>25</v>
      </c>
      <c r="B11" s="100" t="str">
        <f>IF(H9="","","Hygiene (Désossage 3)")</f>
        <v/>
      </c>
      <c r="F11" s="111"/>
      <c r="H11" s="163" t="str">
        <f>IF('désossage 3'!F17="","",'désossage 3'!F17)</f>
        <v/>
      </c>
      <c r="I11" s="100" t="str">
        <f t="shared" si="0"/>
        <v/>
      </c>
      <c r="J11" s="112"/>
      <c r="K11" s="110"/>
      <c r="L11" s="110"/>
    </row>
    <row r="12" spans="1:12" ht="19.95" customHeight="1" x14ac:dyDescent="0.25">
      <c r="A12" s="108" t="s">
        <v>37</v>
      </c>
      <c r="B12" s="100" t="str">
        <f>IF(H12="","","Hygiene (Saucisses 1)")</f>
        <v/>
      </c>
      <c r="F12" s="111"/>
      <c r="H12" s="163" t="str">
        <f>IF('saucisses 1'!F18="","",'saucisses 1'!F18)</f>
        <v/>
      </c>
      <c r="I12" s="100" t="str">
        <f t="shared" si="0"/>
        <v/>
      </c>
      <c r="K12" s="110"/>
      <c r="L12" s="110"/>
    </row>
    <row r="13" spans="1:12" ht="19.95" customHeight="1" x14ac:dyDescent="0.25">
      <c r="A13" s="108" t="s">
        <v>46</v>
      </c>
      <c r="B13" s="100" t="str">
        <f>IF(H13="","","Hygiene (Articles prêts à la cuisson etc. 1)")</f>
        <v/>
      </c>
      <c r="F13" s="111"/>
      <c r="H13" s="163" t="str">
        <f>IF('articles prêts 1'!F19="","",'articles prêts 1'!F19)</f>
        <v/>
      </c>
      <c r="I13" s="100" t="str">
        <f t="shared" si="0"/>
        <v/>
      </c>
      <c r="J13" s="112"/>
      <c r="K13" s="110"/>
      <c r="L13" s="110"/>
    </row>
    <row r="14" spans="1:12" ht="19.95" customHeight="1" x14ac:dyDescent="0.25">
      <c r="A14" s="108" t="s">
        <v>52</v>
      </c>
      <c r="B14" s="100" t="str">
        <f>IF(H14="","","Hygiene (Abattoir gros bétail)")</f>
        <v/>
      </c>
      <c r="F14" s="111"/>
      <c r="H14" s="163" t="str">
        <f>IF('Abattoir gb'!F16="","",'Abattoir gb'!F16)</f>
        <v/>
      </c>
      <c r="I14" s="100" t="str">
        <f t="shared" ref="I14:I28" si="1">IF(H14="","","(Übertrag)")</f>
        <v/>
      </c>
      <c r="J14" s="112"/>
      <c r="K14" s="110"/>
      <c r="L14" s="110"/>
    </row>
    <row r="15" spans="1:12" ht="19.95" customHeight="1" x14ac:dyDescent="0.25">
      <c r="A15" s="288" t="s">
        <v>58</v>
      </c>
      <c r="B15" s="100" t="str">
        <f>IF(H15="","","Hygiene (Abattoir veau)")</f>
        <v/>
      </c>
      <c r="F15" s="111"/>
      <c r="H15" s="163" t="str">
        <f>IF('Abattoir V'!F15="","",'Abattoir V'!F15)</f>
        <v/>
      </c>
      <c r="I15" s="100" t="str">
        <f>IF(H15="","","(Übertrag)")</f>
        <v/>
      </c>
      <c r="J15" s="112"/>
      <c r="K15" s="110"/>
      <c r="L15" s="110"/>
    </row>
    <row r="16" spans="1:12" ht="19.95" customHeight="1" x14ac:dyDescent="0.25">
      <c r="A16" s="288" t="s">
        <v>65</v>
      </c>
      <c r="B16" s="100" t="str">
        <f>IF(H16="","","Hygiene (Abattoir porc)")</f>
        <v/>
      </c>
      <c r="F16" s="111"/>
      <c r="H16" s="163" t="str">
        <f>IF('Abattoir P'!F15="","",'Abattoir P'!F15)</f>
        <v/>
      </c>
      <c r="I16" s="100" t="str">
        <f t="shared" si="1"/>
        <v/>
      </c>
      <c r="J16" s="112"/>
      <c r="K16" s="110"/>
      <c r="L16" s="110"/>
    </row>
    <row r="17" spans="1:12" ht="19.95" customHeight="1" x14ac:dyDescent="0.25">
      <c r="A17" s="288" t="s">
        <v>74</v>
      </c>
      <c r="B17" s="100" t="str">
        <f>IF(H17="","","Hygiene (Désossage V)")</f>
        <v/>
      </c>
      <c r="F17" s="111"/>
      <c r="H17" s="163" t="str">
        <f>IF('désossage V'!F17="","",'désossage V'!F17)</f>
        <v/>
      </c>
      <c r="I17" s="100" t="str">
        <f t="shared" si="1"/>
        <v/>
      </c>
      <c r="J17" s="112"/>
      <c r="K17" s="110"/>
      <c r="L17" s="110"/>
    </row>
    <row r="18" spans="1:12" ht="19.95" customHeight="1" x14ac:dyDescent="0.25">
      <c r="A18" s="288" t="s">
        <v>82</v>
      </c>
      <c r="B18" s="100" t="str">
        <f>IF(H18="","","Hygiene (Désossage B)")</f>
        <v/>
      </c>
      <c r="F18" s="111"/>
      <c r="H18" s="163" t="str">
        <f>IF('désossage B'!F18="","",'désossage B'!F18)</f>
        <v/>
      </c>
      <c r="I18" s="100" t="str">
        <f t="shared" si="1"/>
        <v/>
      </c>
      <c r="J18" s="112"/>
      <c r="K18" s="110"/>
      <c r="L18" s="110"/>
    </row>
    <row r="19" spans="1:12" ht="19.95" customHeight="1" x14ac:dyDescent="0.25">
      <c r="A19" s="288" t="s">
        <v>90</v>
      </c>
      <c r="B19" s="100" t="str">
        <f>IF(H19="","","Hygiene (Désossage P)")</f>
        <v/>
      </c>
      <c r="F19" s="111"/>
      <c r="H19" s="163" t="str">
        <f>IF('désossage P'!F17="","",'désossage P'!F17)</f>
        <v/>
      </c>
      <c r="I19" s="100" t="str">
        <f t="shared" si="1"/>
        <v/>
      </c>
      <c r="J19" s="112"/>
      <c r="K19" s="110"/>
      <c r="L19" s="110"/>
    </row>
    <row r="20" spans="1:12" ht="19.95" customHeight="1" x14ac:dyDescent="0.25">
      <c r="A20" s="288" t="s">
        <v>97</v>
      </c>
      <c r="B20" s="100" t="str">
        <f>IF(H20="","","Hygiene (Saucisses 2)")</f>
        <v/>
      </c>
      <c r="F20" s="111"/>
      <c r="H20" s="163" t="str">
        <f>IF('saucisses 2'!F21="","",'saucisses 2'!F21)</f>
        <v/>
      </c>
      <c r="I20" s="100" t="str">
        <f t="shared" si="1"/>
        <v/>
      </c>
      <c r="J20" s="112"/>
      <c r="K20" s="110"/>
      <c r="L20" s="110"/>
    </row>
    <row r="21" spans="1:12" ht="19.95" customHeight="1" x14ac:dyDescent="0.25">
      <c r="A21" s="288" t="s">
        <v>103</v>
      </c>
      <c r="B21" s="100" t="str">
        <f>IF(H21="","","Hygiene (Saucisses crues)")</f>
        <v/>
      </c>
      <c r="F21" s="111"/>
      <c r="H21" s="163" t="str">
        <f>IF('saucisse crue'!F22="","",'saucisse crue'!F22)</f>
        <v/>
      </c>
      <c r="I21" s="100" t="str">
        <f t="shared" si="1"/>
        <v/>
      </c>
      <c r="J21" s="112"/>
      <c r="K21" s="110"/>
      <c r="L21" s="110"/>
    </row>
    <row r="22" spans="1:12" ht="19.95" customHeight="1" x14ac:dyDescent="0.25">
      <c r="A22" s="288" t="s">
        <v>111</v>
      </c>
      <c r="B22" s="100" t="str">
        <f>IF(H22="","","Hygiene (Charcuteries)")</f>
        <v/>
      </c>
      <c r="F22" s="111"/>
      <c r="H22" s="163" t="str">
        <f>IF(charcuteries!F17="","",charcuteries!F17)</f>
        <v/>
      </c>
      <c r="I22" s="100" t="str">
        <f t="shared" si="1"/>
        <v/>
      </c>
      <c r="J22" s="112"/>
      <c r="K22" s="110"/>
      <c r="L22" s="110"/>
    </row>
    <row r="23" spans="1:12" ht="19.95" customHeight="1" x14ac:dyDescent="0.25">
      <c r="A23" s="288" t="s">
        <v>192</v>
      </c>
      <c r="B23" s="100" t="str">
        <f>IF(H23="","","Hygiene (Chair cuite)")</f>
        <v/>
      </c>
      <c r="F23" s="111"/>
      <c r="H23" s="163" t="str">
        <f>IF('chair cuite'!F21="","",'chair cuite'!F21)</f>
        <v/>
      </c>
      <c r="I23" s="100" t="str">
        <f t="shared" si="1"/>
        <v/>
      </c>
      <c r="J23" s="113"/>
      <c r="K23" s="110"/>
      <c r="L23" s="110"/>
    </row>
    <row r="24" spans="1:12" ht="19.95" customHeight="1" x14ac:dyDescent="0.25">
      <c r="A24" s="288" t="s">
        <v>204</v>
      </c>
      <c r="B24" s="100" t="str">
        <f>IF(H24="","","Hygiene (Salaison cuite)")</f>
        <v/>
      </c>
      <c r="F24" s="111"/>
      <c r="H24" s="163" t="str">
        <f>IF('salaisons cuit'!F19="","",'salaisons cuit'!F19)</f>
        <v/>
      </c>
      <c r="I24" s="100" t="str">
        <f t="shared" si="1"/>
        <v/>
      </c>
      <c r="J24" s="112"/>
      <c r="K24" s="110"/>
      <c r="L24" s="110"/>
    </row>
    <row r="25" spans="1:12" ht="19.95" customHeight="1" x14ac:dyDescent="0.25">
      <c r="A25" s="288" t="s">
        <v>199</v>
      </c>
      <c r="B25" s="100" t="str">
        <f>IF(H25="","","Hygiene (Salaison crue)")</f>
        <v/>
      </c>
      <c r="F25" s="111"/>
      <c r="H25" s="163" t="str">
        <f>IF('salaisons crue'!F19="","",'salaisons crue'!F19)</f>
        <v/>
      </c>
      <c r="I25" s="100" t="str">
        <f t="shared" si="1"/>
        <v/>
      </c>
      <c r="J25" s="112"/>
      <c r="K25" s="110"/>
      <c r="L25" s="110"/>
    </row>
    <row r="26" spans="1:12" ht="19.95" customHeight="1" x14ac:dyDescent="0.25">
      <c r="A26" s="288" t="s">
        <v>210</v>
      </c>
      <c r="B26" s="100" t="str">
        <f>IF(H26="","","Hygiene (Articles prêts à la cuisson etc. 2)")</f>
        <v/>
      </c>
      <c r="F26" s="111"/>
      <c r="H26" s="163" t="str">
        <f>IF('articles prêts 2'!F19="","",'articles prêts 2'!F19)</f>
        <v/>
      </c>
      <c r="I26" s="100" t="str">
        <f t="shared" si="1"/>
        <v/>
      </c>
      <c r="K26" s="110"/>
      <c r="L26" s="110"/>
    </row>
    <row r="27" spans="1:12" ht="19.95" customHeight="1" x14ac:dyDescent="0.25">
      <c r="A27" s="288" t="s">
        <v>231</v>
      </c>
      <c r="B27" s="100" t="str">
        <f>IF(H27="","","Hygiene (Plats du jour)")</f>
        <v/>
      </c>
      <c r="F27" s="111"/>
      <c r="H27" s="163" t="str">
        <f>IF(plats!F19="","",plats!F19)</f>
        <v/>
      </c>
      <c r="I27" s="100" t="str">
        <f t="shared" si="1"/>
        <v/>
      </c>
      <c r="K27" s="110"/>
      <c r="L27" s="110"/>
    </row>
    <row r="28" spans="1:12" ht="19.95" customHeight="1" x14ac:dyDescent="0.25">
      <c r="A28" s="288" t="s">
        <v>241</v>
      </c>
      <c r="B28" s="100" t="str">
        <f>IF(H28="","","Hygiene (Traiteur)")</f>
        <v/>
      </c>
      <c r="F28" s="111"/>
      <c r="H28" s="163" t="str">
        <f>IF(traiteur!F27="","",traiteur!F27)</f>
        <v/>
      </c>
      <c r="I28" s="100" t="str">
        <f t="shared" si="1"/>
        <v/>
      </c>
      <c r="K28" s="110"/>
      <c r="L28" s="110"/>
    </row>
    <row r="29" spans="1:12" ht="19.95" customHeight="1" x14ac:dyDescent="0.25">
      <c r="A29" s="108"/>
      <c r="F29" s="111"/>
      <c r="J29" s="517" t="s">
        <v>537</v>
      </c>
      <c r="K29" s="518"/>
      <c r="L29" s="519"/>
    </row>
    <row r="30" spans="1:12" ht="19.95" customHeight="1" x14ac:dyDescent="0.25">
      <c r="A30" s="108"/>
      <c r="F30" s="103" t="s">
        <v>364</v>
      </c>
      <c r="H30" s="163" t="str">
        <f>IF(COUNT(H9:H28)=0,"",SUM(H9:H28))</f>
        <v/>
      </c>
      <c r="I30" s="102"/>
      <c r="J30" s="520"/>
      <c r="K30" s="521"/>
      <c r="L30" s="522"/>
    </row>
    <row r="31" spans="1:12" ht="20.100000000000001" customHeight="1" x14ac:dyDescent="0.25">
      <c r="A31" s="208" t="s">
        <v>380</v>
      </c>
      <c r="B31" s="209"/>
      <c r="C31" s="209"/>
      <c r="D31" s="209"/>
      <c r="E31" s="210"/>
      <c r="F31" s="170" t="s">
        <v>536</v>
      </c>
      <c r="H31" s="114"/>
      <c r="I31" s="194" t="str">
        <f>IF(H30="","",MROUND((((H30)*5)/(COUNT(H9:H28)*5))+1,0.5))</f>
        <v/>
      </c>
      <c r="J31" s="1" t="s">
        <v>401</v>
      </c>
      <c r="K31" s="110"/>
      <c r="L31" s="110"/>
    </row>
    <row r="32" spans="1:12" x14ac:dyDescent="0.25">
      <c r="K32" s="110"/>
      <c r="L32" s="110"/>
    </row>
    <row r="33" spans="11:12" x14ac:dyDescent="0.25">
      <c r="K33" s="110"/>
      <c r="L33" s="110"/>
    </row>
    <row r="34" spans="11:12" x14ac:dyDescent="0.25">
      <c r="K34" s="110"/>
      <c r="L34" s="110"/>
    </row>
    <row r="35" spans="11:12" x14ac:dyDescent="0.25">
      <c r="K35" s="110"/>
      <c r="L35" s="110"/>
    </row>
    <row r="36" spans="11:12" x14ac:dyDescent="0.25">
      <c r="K36" s="110"/>
      <c r="L36" s="110"/>
    </row>
    <row r="37" spans="11:12" x14ac:dyDescent="0.25">
      <c r="K37" s="110"/>
      <c r="L37" s="110"/>
    </row>
    <row r="38" spans="11:12" x14ac:dyDescent="0.25">
      <c r="K38" s="110"/>
      <c r="L38" s="110"/>
    </row>
    <row r="39" spans="11:12" x14ac:dyDescent="0.25">
      <c r="K39" s="110"/>
      <c r="L39" s="110"/>
    </row>
    <row r="40" spans="11:12" x14ac:dyDescent="0.25">
      <c r="K40" s="110"/>
      <c r="L40" s="110"/>
    </row>
    <row r="41" spans="11:12" x14ac:dyDescent="0.25">
      <c r="K41" s="110"/>
      <c r="L41" s="110"/>
    </row>
    <row r="42" spans="11:12" x14ac:dyDescent="0.25">
      <c r="K42" s="110"/>
      <c r="L42" s="110"/>
    </row>
    <row r="43" spans="11:12" x14ac:dyDescent="0.25">
      <c r="K43" s="110"/>
      <c r="L43" s="110"/>
    </row>
  </sheetData>
  <sheetProtection sheet="1" objects="1" scenarios="1"/>
  <customSheetViews>
    <customSheetView guid="{FC3D7473-9018-43EC-8541-4393F0000678}" showRuler="0">
      <selection activeCell="H9" sqref="H9"/>
      <pageMargins left="0.39370078740157483" right="0.39370078740157483" top="0.39370078740157483" bottom="0.39370078740157483" header="0.51181102362204722" footer="0.51181102362204722"/>
      <pageSetup paperSize="9" orientation="landscape" r:id="rId1"/>
      <headerFooter alignWithMargins="0">
        <oddFooter>&amp;CSeite 22</oddFooter>
      </headerFooter>
    </customSheetView>
  </customSheetViews>
  <mergeCells count="1">
    <mergeCell ref="J29:L30"/>
  </mergeCells>
  <phoneticPr fontId="6" type="noConversion"/>
  <conditionalFormatting sqref="D3:D4">
    <cfRule type="cellIs" dxfId="2" priority="1" operator="equal">
      <formula>0</formula>
    </cfRule>
  </conditionalFormatting>
  <pageMargins left="0.39370078740157483" right="0.39370078740157483" top="0.39370078740157483" bottom="0.39370078740157483" header="0.51181102362204722" footer="0.19685039370078741"/>
  <pageSetup paperSize="9" orientation="landscape" r:id="rId2"/>
  <headerFooter alignWithMargins="0">
    <oddFooter>&amp;Cpage 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H49"/>
  <sheetViews>
    <sheetView view="pageLayout" zoomScaleNormal="100" workbookViewId="0">
      <selection activeCell="C12" sqref="C12:G13"/>
    </sheetView>
  </sheetViews>
  <sheetFormatPr baseColWidth="10" defaultColWidth="11.44140625" defaultRowHeight="13.2" x14ac:dyDescent="0.25"/>
  <cols>
    <col min="1" max="1" width="7.109375" style="240" customWidth="1"/>
    <col min="2" max="2" width="19" style="240" customWidth="1"/>
    <col min="3" max="7" width="13.109375" style="240" customWidth="1"/>
    <col min="8" max="16384" width="11.44140625" style="240"/>
  </cols>
  <sheetData>
    <row r="1" spans="1:8" s="238" customFormat="1" ht="14.25" customHeight="1" x14ac:dyDescent="0.25">
      <c r="A1" s="122">
        <v>21807</v>
      </c>
      <c r="B1" s="357" t="s">
        <v>116</v>
      </c>
      <c r="C1" s="357"/>
      <c r="D1" s="357"/>
      <c r="E1" s="358"/>
      <c r="F1" s="359" t="s">
        <v>117</v>
      </c>
      <c r="G1" s="123">
        <v>0</v>
      </c>
    </row>
    <row r="2" spans="1:8" s="238" customFormat="1" ht="14.25" customHeight="1" x14ac:dyDescent="0.25">
      <c r="A2" s="124"/>
      <c r="B2" s="357" t="s">
        <v>118</v>
      </c>
      <c r="C2" s="357"/>
      <c r="D2" s="357"/>
      <c r="E2" s="358"/>
      <c r="F2" s="359"/>
      <c r="G2" s="243"/>
    </row>
    <row r="3" spans="1:8" s="238" customFormat="1" ht="14.25" customHeight="1" x14ac:dyDescent="0.25">
      <c r="A3" s="124"/>
      <c r="B3" s="357" t="s">
        <v>119</v>
      </c>
      <c r="C3" s="357"/>
      <c r="D3" s="357"/>
      <c r="E3" s="358"/>
      <c r="F3" s="360" t="s">
        <v>120</v>
      </c>
      <c r="G3" s="237">
        <v>0</v>
      </c>
    </row>
    <row r="4" spans="1:8" s="238" customFormat="1" ht="15.75" customHeight="1" thickBot="1" x14ac:dyDescent="0.25">
      <c r="A4" s="124"/>
      <c r="B4" s="124"/>
      <c r="C4" s="124"/>
      <c r="D4" s="124"/>
      <c r="E4" s="124"/>
      <c r="F4" s="361"/>
      <c r="G4" s="124"/>
    </row>
    <row r="5" spans="1:8" s="170" customFormat="1" ht="17.25" customHeight="1" x14ac:dyDescent="0.25">
      <c r="A5" s="244"/>
      <c r="B5" s="362" t="s">
        <v>121</v>
      </c>
      <c r="C5" s="362"/>
      <c r="D5" s="362"/>
      <c r="E5" s="362"/>
      <c r="F5" s="362"/>
      <c r="G5" s="245"/>
    </row>
    <row r="6" spans="1:8" s="170" customFormat="1" ht="17.25" customHeight="1" thickBot="1" x14ac:dyDescent="0.3">
      <c r="A6" s="363" t="s">
        <v>122</v>
      </c>
      <c r="B6" s="364"/>
      <c r="C6" s="364"/>
      <c r="D6" s="364"/>
      <c r="E6" s="364"/>
      <c r="F6" s="364"/>
      <c r="G6" s="365"/>
    </row>
    <row r="7" spans="1:8" s="238" customFormat="1" ht="11.25" customHeight="1" x14ac:dyDescent="0.2">
      <c r="A7" s="124"/>
      <c r="B7" s="124"/>
      <c r="C7" s="124"/>
      <c r="D7" s="124"/>
      <c r="E7" s="124"/>
      <c r="F7" s="124"/>
      <c r="G7" s="124"/>
    </row>
    <row r="8" spans="1:8" s="238" customFormat="1" ht="21" customHeight="1" x14ac:dyDescent="0.25">
      <c r="A8" s="366" t="s">
        <v>123</v>
      </c>
      <c r="B8" s="366"/>
      <c r="C8" s="366"/>
      <c r="D8" s="366"/>
      <c r="E8" s="366"/>
      <c r="F8" s="366"/>
      <c r="G8" s="366"/>
      <c r="H8" s="240"/>
    </row>
    <row r="9" spans="1:8" s="170" customFormat="1" x14ac:dyDescent="0.25">
      <c r="A9" s="246"/>
      <c r="B9" s="246"/>
      <c r="C9" s="246"/>
      <c r="D9" s="246"/>
      <c r="E9" s="246"/>
      <c r="F9" s="246"/>
      <c r="G9" s="246"/>
    </row>
    <row r="10" spans="1:8" s="39" customFormat="1" ht="12" customHeight="1" x14ac:dyDescent="0.25">
      <c r="A10" s="367" t="s">
        <v>124</v>
      </c>
      <c r="B10" s="367"/>
      <c r="C10" s="367"/>
      <c r="D10" s="367"/>
      <c r="E10" s="367"/>
      <c r="F10" s="367"/>
      <c r="G10" s="367"/>
    </row>
    <row r="11" spans="1:8" s="238" customFormat="1" ht="9.6" x14ac:dyDescent="0.2">
      <c r="A11" s="124"/>
      <c r="B11" s="124"/>
      <c r="C11" s="124"/>
      <c r="D11" s="124"/>
      <c r="E11" s="124"/>
      <c r="F11" s="124"/>
      <c r="G11" s="124"/>
    </row>
    <row r="12" spans="1:8" s="238" customFormat="1" ht="9.6" x14ac:dyDescent="0.2">
      <c r="A12" s="352" t="s">
        <v>125</v>
      </c>
      <c r="B12" s="352"/>
      <c r="C12" s="355">
        <v>0</v>
      </c>
      <c r="D12" s="368"/>
      <c r="E12" s="368"/>
      <c r="F12" s="368"/>
      <c r="G12" s="368"/>
    </row>
    <row r="13" spans="1:8" s="39" customFormat="1" ht="10.5" customHeight="1" x14ac:dyDescent="0.2">
      <c r="A13" s="353"/>
      <c r="B13" s="353"/>
      <c r="C13" s="369"/>
      <c r="D13" s="369"/>
      <c r="E13" s="369"/>
      <c r="F13" s="369"/>
      <c r="G13" s="369"/>
    </row>
    <row r="14" spans="1:8" s="238" customFormat="1" ht="9.6" x14ac:dyDescent="0.2">
      <c r="A14" s="124"/>
      <c r="B14" s="124"/>
      <c r="C14" s="124"/>
      <c r="D14" s="124"/>
      <c r="E14" s="124"/>
      <c r="F14" s="124"/>
      <c r="G14" s="124"/>
    </row>
    <row r="15" spans="1:8" s="238" customFormat="1" ht="9.6" x14ac:dyDescent="0.2">
      <c r="A15" s="352" t="s">
        <v>126</v>
      </c>
      <c r="B15" s="352"/>
      <c r="C15" s="354">
        <v>0</v>
      </c>
      <c r="D15" s="355"/>
      <c r="E15" s="355"/>
      <c r="F15" s="355"/>
      <c r="G15" s="355"/>
    </row>
    <row r="16" spans="1:8" s="39" customFormat="1" ht="11.4" x14ac:dyDescent="0.2">
      <c r="A16" s="353"/>
      <c r="B16" s="353"/>
      <c r="C16" s="356"/>
      <c r="D16" s="356"/>
      <c r="E16" s="356"/>
      <c r="F16" s="356"/>
      <c r="G16" s="356"/>
    </row>
    <row r="17" spans="1:7" s="170" customFormat="1" ht="13.5" customHeight="1" x14ac:dyDescent="0.25">
      <c r="A17" s="246"/>
      <c r="B17" s="246"/>
      <c r="C17" s="246"/>
      <c r="D17" s="246"/>
      <c r="E17" s="246"/>
      <c r="F17" s="246"/>
      <c r="G17" s="246"/>
    </row>
    <row r="18" spans="1:7" s="238" customFormat="1" ht="9.6" x14ac:dyDescent="0.2">
      <c r="A18" s="125"/>
      <c r="B18" s="126"/>
      <c r="C18" s="126"/>
      <c r="D18" s="126"/>
      <c r="E18" s="126"/>
      <c r="F18" s="126"/>
      <c r="G18" s="127"/>
    </row>
    <row r="19" spans="1:7" s="39" customFormat="1" ht="12" x14ac:dyDescent="0.25">
      <c r="A19" s="374" t="s">
        <v>127</v>
      </c>
      <c r="B19" s="375"/>
      <c r="C19" s="375"/>
      <c r="D19" s="375"/>
      <c r="E19" s="375"/>
      <c r="F19" s="375"/>
      <c r="G19" s="376"/>
    </row>
    <row r="20" spans="1:7" s="238" customFormat="1" ht="9.6" x14ac:dyDescent="0.2">
      <c r="A20" s="377" t="s">
        <v>128</v>
      </c>
      <c r="B20" s="378"/>
      <c r="C20" s="378"/>
      <c r="D20" s="378"/>
      <c r="E20" s="378"/>
      <c r="F20" s="378"/>
      <c r="G20" s="379"/>
    </row>
    <row r="21" spans="1:7" s="238" customFormat="1" ht="9.6" x14ac:dyDescent="0.2">
      <c r="A21" s="129"/>
      <c r="B21" s="130"/>
      <c r="C21" s="130"/>
      <c r="D21" s="130"/>
      <c r="E21" s="130"/>
      <c r="F21" s="130"/>
      <c r="G21" s="131"/>
    </row>
    <row r="22" spans="1:7" s="170" customFormat="1" ht="10.5" customHeight="1" x14ac:dyDescent="0.25">
      <c r="A22" s="246"/>
      <c r="B22" s="246"/>
      <c r="C22" s="246"/>
      <c r="D22" s="246"/>
      <c r="E22" s="246"/>
      <c r="F22" s="246"/>
      <c r="G22" s="246"/>
    </row>
    <row r="23" spans="1:7" s="39" customFormat="1" ht="12" x14ac:dyDescent="0.25">
      <c r="A23" s="380" t="s">
        <v>129</v>
      </c>
      <c r="B23" s="381"/>
      <c r="C23" s="381"/>
      <c r="D23" s="381"/>
      <c r="E23" s="381"/>
      <c r="F23" s="381"/>
      <c r="G23" s="381"/>
    </row>
    <row r="24" spans="1:7" s="238" customFormat="1" ht="9.6" x14ac:dyDescent="0.2">
      <c r="A24" s="124"/>
      <c r="B24" s="124"/>
      <c r="C24" s="124"/>
      <c r="D24" s="124"/>
      <c r="E24" s="124"/>
      <c r="F24" s="124"/>
      <c r="G24" s="124"/>
    </row>
    <row r="25" spans="1:7" s="238" customFormat="1" ht="30" customHeight="1" x14ac:dyDescent="0.2">
      <c r="A25" s="382" t="s">
        <v>130</v>
      </c>
      <c r="B25" s="383"/>
      <c r="C25" s="383"/>
      <c r="D25" s="383"/>
      <c r="E25" s="383"/>
      <c r="F25" s="383"/>
      <c r="G25" s="383"/>
    </row>
    <row r="26" spans="1:7" s="238" customFormat="1" ht="9.6" x14ac:dyDescent="0.2"/>
    <row r="27" spans="1:7" s="238" customFormat="1" ht="191.25" customHeight="1" x14ac:dyDescent="0.2">
      <c r="A27" s="384"/>
      <c r="B27" s="385"/>
      <c r="C27" s="385"/>
      <c r="D27" s="385"/>
      <c r="E27" s="385"/>
      <c r="F27" s="385"/>
      <c r="G27" s="386"/>
    </row>
    <row r="28" spans="1:7" s="238" customFormat="1" ht="9.6" x14ac:dyDescent="0.2"/>
    <row r="29" spans="1:7" s="238" customFormat="1" ht="9.6" x14ac:dyDescent="0.2">
      <c r="A29" s="387" t="s">
        <v>131</v>
      </c>
      <c r="B29" s="387"/>
      <c r="C29" s="387"/>
      <c r="E29" s="387" t="s">
        <v>132</v>
      </c>
      <c r="F29" s="387"/>
      <c r="G29" s="387"/>
    </row>
    <row r="30" spans="1:7" s="238" customFormat="1" ht="9.6" x14ac:dyDescent="0.2">
      <c r="A30" s="387"/>
      <c r="B30" s="387"/>
      <c r="C30" s="387"/>
      <c r="E30" s="387"/>
      <c r="F30" s="387"/>
      <c r="G30" s="387"/>
    </row>
    <row r="31" spans="1:7" s="238" customFormat="1" ht="33" customHeight="1" x14ac:dyDescent="0.25">
      <c r="A31" s="370"/>
      <c r="B31" s="370"/>
      <c r="C31" s="370"/>
      <c r="E31" s="371"/>
      <c r="F31" s="371"/>
      <c r="G31" s="371"/>
    </row>
    <row r="32" spans="1:7" s="238" customFormat="1" ht="33.75" customHeight="1" x14ac:dyDescent="0.25">
      <c r="E32" s="371"/>
      <c r="F32" s="371"/>
      <c r="G32" s="371"/>
    </row>
    <row r="33" spans="1:7" s="238" customFormat="1" ht="9" customHeight="1" x14ac:dyDescent="0.2">
      <c r="E33" s="43"/>
      <c r="F33" s="43"/>
      <c r="G33" s="43"/>
    </row>
    <row r="34" spans="1:7" s="238" customFormat="1" ht="9.6" x14ac:dyDescent="0.2">
      <c r="A34" s="372" t="s">
        <v>133</v>
      </c>
      <c r="B34" s="373"/>
      <c r="C34" s="373"/>
      <c r="D34" s="373"/>
      <c r="E34" s="373"/>
      <c r="F34" s="373"/>
      <c r="G34" s="373"/>
    </row>
    <row r="35" spans="1:7" s="238" customFormat="1" ht="9.6" x14ac:dyDescent="0.2">
      <c r="A35" s="373"/>
      <c r="B35" s="373"/>
      <c r="C35" s="373"/>
      <c r="D35" s="373"/>
      <c r="E35" s="373"/>
      <c r="F35" s="373"/>
      <c r="G35" s="373"/>
    </row>
    <row r="36" spans="1:7" s="238" customFormat="1" ht="12.75" customHeight="1" x14ac:dyDescent="0.2">
      <c r="A36" s="373"/>
      <c r="B36" s="373"/>
      <c r="C36" s="373"/>
      <c r="D36" s="373"/>
      <c r="E36" s="373"/>
      <c r="F36" s="373"/>
      <c r="G36" s="373"/>
    </row>
    <row r="37" spans="1:7" s="238" customFormat="1" ht="9.6" hidden="1" x14ac:dyDescent="0.2">
      <c r="A37" s="373"/>
      <c r="B37" s="373"/>
      <c r="C37" s="373"/>
      <c r="D37" s="373"/>
      <c r="E37" s="373"/>
      <c r="F37" s="373"/>
      <c r="G37" s="373"/>
    </row>
    <row r="38" spans="1:7" s="238" customFormat="1" ht="16.5" customHeight="1" x14ac:dyDescent="0.25">
      <c r="A38" s="169" t="s">
        <v>261</v>
      </c>
      <c r="B38" s="169"/>
      <c r="C38" s="169"/>
      <c r="D38" s="169" t="s">
        <v>262</v>
      </c>
      <c r="E38" s="169"/>
      <c r="F38" s="169"/>
      <c r="G38" s="169"/>
    </row>
    <row r="39" spans="1:7" ht="10.199999999999999" customHeight="1" x14ac:dyDescent="0.25">
      <c r="A39" s="74">
        <v>6</v>
      </c>
      <c r="B39" s="75" t="s">
        <v>263</v>
      </c>
      <c r="C39" s="308"/>
      <c r="D39" s="74">
        <v>5</v>
      </c>
      <c r="E39" s="75" t="s">
        <v>264</v>
      </c>
      <c r="F39" s="308"/>
      <c r="G39" s="308"/>
    </row>
    <row r="40" spans="1:7" ht="10.199999999999999" customHeight="1" x14ac:dyDescent="0.25">
      <c r="A40" s="74" t="s">
        <v>163</v>
      </c>
      <c r="B40" s="75" t="s">
        <v>265</v>
      </c>
      <c r="C40" s="308"/>
      <c r="D40" s="74">
        <v>4</v>
      </c>
      <c r="E40" s="75" t="s">
        <v>266</v>
      </c>
      <c r="F40" s="308"/>
      <c r="G40" s="308"/>
    </row>
    <row r="41" spans="1:7" ht="10.199999999999999" customHeight="1" x14ac:dyDescent="0.25">
      <c r="A41" s="74">
        <v>5</v>
      </c>
      <c r="B41" s="75" t="s">
        <v>267</v>
      </c>
      <c r="C41" s="308"/>
      <c r="D41" s="74">
        <v>3</v>
      </c>
      <c r="E41" s="75" t="s">
        <v>268</v>
      </c>
      <c r="F41" s="308"/>
      <c r="G41" s="308"/>
    </row>
    <row r="42" spans="1:7" ht="10.199999999999999" customHeight="1" x14ac:dyDescent="0.25">
      <c r="A42" s="74" t="s">
        <v>164</v>
      </c>
      <c r="B42" s="75" t="s">
        <v>265</v>
      </c>
      <c r="C42" s="308"/>
      <c r="D42" s="74">
        <v>2</v>
      </c>
      <c r="E42" s="75" t="s">
        <v>269</v>
      </c>
      <c r="F42" s="308"/>
      <c r="G42" s="308"/>
    </row>
    <row r="43" spans="1:7" ht="10.199999999999999" customHeight="1" x14ac:dyDescent="0.25">
      <c r="A43" s="74">
        <v>4</v>
      </c>
      <c r="B43" s="75" t="s">
        <v>270</v>
      </c>
      <c r="C43" s="308"/>
      <c r="D43" s="74">
        <v>1</v>
      </c>
      <c r="E43" s="75" t="s">
        <v>271</v>
      </c>
      <c r="F43" s="308"/>
      <c r="G43" s="308"/>
    </row>
    <row r="44" spans="1:7" ht="10.199999999999999" customHeight="1" x14ac:dyDescent="0.25">
      <c r="A44" s="74" t="s">
        <v>165</v>
      </c>
      <c r="B44" s="75" t="s">
        <v>265</v>
      </c>
      <c r="C44" s="308"/>
      <c r="D44" s="74">
        <v>0</v>
      </c>
      <c r="E44" s="75" t="s">
        <v>272</v>
      </c>
      <c r="F44" s="308"/>
      <c r="G44" s="308"/>
    </row>
    <row r="45" spans="1:7" ht="10.199999999999999" customHeight="1" x14ac:dyDescent="0.25">
      <c r="A45" s="74">
        <v>3</v>
      </c>
      <c r="B45" s="75" t="s">
        <v>273</v>
      </c>
      <c r="C45" s="308"/>
      <c r="D45" s="308"/>
      <c r="E45" s="308"/>
      <c r="F45" s="308"/>
      <c r="G45" s="308"/>
    </row>
    <row r="46" spans="1:7" ht="10.199999999999999" customHeight="1" x14ac:dyDescent="0.25">
      <c r="A46" s="74" t="s">
        <v>166</v>
      </c>
      <c r="B46" s="75" t="s">
        <v>265</v>
      </c>
      <c r="C46" s="308"/>
      <c r="D46" s="308"/>
      <c r="E46" s="308"/>
      <c r="F46" s="308"/>
      <c r="G46" s="308"/>
    </row>
    <row r="47" spans="1:7" ht="10.199999999999999" customHeight="1" x14ac:dyDescent="0.25">
      <c r="A47" s="74">
        <v>2</v>
      </c>
      <c r="B47" s="75" t="s">
        <v>274</v>
      </c>
      <c r="C47" s="308"/>
      <c r="D47" s="308"/>
      <c r="E47" s="308"/>
      <c r="F47" s="308"/>
      <c r="G47" s="308"/>
    </row>
    <row r="48" spans="1:7" ht="10.199999999999999" customHeight="1" x14ac:dyDescent="0.25">
      <c r="A48" s="74" t="s">
        <v>167</v>
      </c>
      <c r="B48" s="75" t="s">
        <v>265</v>
      </c>
      <c r="C48" s="308"/>
      <c r="D48" s="308"/>
      <c r="E48" s="308"/>
      <c r="F48" s="308"/>
      <c r="G48" s="308"/>
    </row>
    <row r="49" spans="1:7" ht="10.199999999999999" customHeight="1" x14ac:dyDescent="0.25">
      <c r="A49" s="74">
        <v>1</v>
      </c>
      <c r="B49" s="75" t="s">
        <v>275</v>
      </c>
      <c r="C49" s="308"/>
      <c r="D49" s="308"/>
      <c r="E49" s="308"/>
      <c r="F49" s="308"/>
      <c r="G49" s="308"/>
    </row>
  </sheetData>
  <sheetProtection sheet="1" objects="1" scenarios="1"/>
  <mergeCells count="24">
    <mergeCell ref="A31:C31"/>
    <mergeCell ref="E31:G31"/>
    <mergeCell ref="E32:G32"/>
    <mergeCell ref="A34:G37"/>
    <mergeCell ref="A19:G19"/>
    <mergeCell ref="A20:G20"/>
    <mergeCell ref="A23:G23"/>
    <mergeCell ref="A25:G25"/>
    <mergeCell ref="A27:G27"/>
    <mergeCell ref="A29:C30"/>
    <mergeCell ref="E29:G30"/>
    <mergeCell ref="A15:B16"/>
    <mergeCell ref="C15:G16"/>
    <mergeCell ref="B1:E1"/>
    <mergeCell ref="F1:F2"/>
    <mergeCell ref="B2:E2"/>
    <mergeCell ref="B3:E3"/>
    <mergeCell ref="F3:F4"/>
    <mergeCell ref="B5:F5"/>
    <mergeCell ref="A6:G6"/>
    <mergeCell ref="A8:G8"/>
    <mergeCell ref="A10:G10"/>
    <mergeCell ref="A12:B13"/>
    <mergeCell ref="C12:G13"/>
  </mergeCells>
  <conditionalFormatting sqref="C12:G16">
    <cfRule type="cellIs" dxfId="40" priority="2" operator="equal">
      <formula>0</formula>
    </cfRule>
  </conditionalFormatting>
  <conditionalFormatting sqref="G1:G3">
    <cfRule type="cellIs" dxfId="39" priority="1" operator="equal">
      <formula>0</formula>
    </cfRule>
  </conditionalFormatting>
  <pageMargins left="0.78740157480314965" right="0.78740157480314965" top="0.78740157480314965" bottom="0.78740157480314965" header="0.51181102362204722" footer="0.51181102362204722"/>
  <pageSetup paperSize="9" scale="95" orientation="portrait" copies="2" r:id="rId1"/>
  <headerFooter alignWithMargins="0">
    <oddFooter>&amp;Cpage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2">
    <pageSetUpPr fitToPage="1"/>
  </sheetPr>
  <dimension ref="A1:L41"/>
  <sheetViews>
    <sheetView view="pageLayout" topLeftCell="A2" zoomScaleNormal="100" workbookViewId="0">
      <selection activeCell="H8" sqref="H8"/>
    </sheetView>
  </sheetViews>
  <sheetFormatPr baseColWidth="10" defaultRowHeight="13.2" x14ac:dyDescent="0.25"/>
  <cols>
    <col min="1" max="1" width="6.33203125" customWidth="1"/>
    <col min="6" max="7" width="5.44140625" customWidth="1"/>
    <col min="8" max="8" width="7.6640625" customWidth="1"/>
    <col min="9" max="10" width="5.44140625" customWidth="1"/>
    <col min="11" max="11" width="8.33203125" customWidth="1"/>
    <col min="12" max="12" width="53.6640625" customWidth="1"/>
  </cols>
  <sheetData>
    <row r="1" spans="1:12" ht="13.2" customHeight="1" x14ac:dyDescent="0.25">
      <c r="A1" s="316" t="s">
        <v>299</v>
      </c>
      <c r="B1" s="308"/>
      <c r="F1" s="11"/>
    </row>
    <row r="2" spans="1:12" ht="13.2" customHeight="1" x14ac:dyDescent="0.25">
      <c r="A2" s="5"/>
      <c r="B2" s="5"/>
    </row>
    <row r="3" spans="1:12" ht="13.2" customHeight="1" x14ac:dyDescent="0.25">
      <c r="A3" s="1" t="s">
        <v>300</v>
      </c>
      <c r="B3" s="308"/>
      <c r="D3">
        <f>'titre 1a'!D12</f>
        <v>0</v>
      </c>
    </row>
    <row r="4" spans="1:12" ht="13.2" customHeight="1" x14ac:dyDescent="0.25">
      <c r="A4" s="16" t="s">
        <v>301</v>
      </c>
      <c r="B4" s="308"/>
      <c r="D4">
        <f>'titre 1a'!D14</f>
        <v>0</v>
      </c>
    </row>
    <row r="5" spans="1:12" ht="13.2" customHeight="1" x14ac:dyDescent="0.25">
      <c r="A5" s="5"/>
      <c r="B5" s="1"/>
      <c r="C5" s="1"/>
      <c r="D5" s="1"/>
      <c r="E5" s="1"/>
      <c r="F5" s="12"/>
    </row>
    <row r="6" spans="1:12" ht="13.2" customHeight="1" x14ac:dyDescent="0.25">
      <c r="A6" s="7" t="s">
        <v>28</v>
      </c>
      <c r="B6" s="8" t="s">
        <v>539</v>
      </c>
      <c r="C6" s="8"/>
      <c r="D6" s="8"/>
      <c r="E6" s="4"/>
      <c r="F6" s="4"/>
      <c r="G6" s="4"/>
      <c r="H6" s="4"/>
      <c r="I6" s="4"/>
      <c r="J6" s="4"/>
      <c r="K6" s="4"/>
      <c r="L6" s="4"/>
    </row>
    <row r="7" spans="1:12" ht="13.2" customHeight="1" x14ac:dyDescent="0.25">
      <c r="A7" s="6"/>
      <c r="F7" s="11"/>
    </row>
    <row r="8" spans="1:12" ht="19.95" customHeight="1" x14ac:dyDescent="0.25">
      <c r="A8" s="6" t="s">
        <v>19</v>
      </c>
      <c r="B8" t="str">
        <f>IF(H8="","","Désossage 1")</f>
        <v/>
      </c>
      <c r="F8" s="13"/>
      <c r="H8" s="163" t="str">
        <f>IF('désossage 1'!F18="","",'désossage 1'!F18)</f>
        <v/>
      </c>
      <c r="I8" s="100" t="str">
        <f t="shared" ref="I8:I14" si="0">IF(H8="","","(Übertrag)")</f>
        <v/>
      </c>
      <c r="J8" s="85"/>
      <c r="K8" s="14"/>
      <c r="L8" s="9"/>
    </row>
    <row r="9" spans="1:12" s="300" customFormat="1" ht="19.95" customHeight="1" x14ac:dyDescent="0.25">
      <c r="A9" s="6" t="s">
        <v>31</v>
      </c>
      <c r="B9" s="300" t="str">
        <f>IF(H9="","","Désossage 2")</f>
        <v/>
      </c>
      <c r="F9" s="13"/>
      <c r="H9" s="163" t="str">
        <f>IF('désossage 2'!F18="","",'désossage 2'!F18)</f>
        <v/>
      </c>
      <c r="I9" s="100" t="str">
        <f t="shared" si="0"/>
        <v/>
      </c>
      <c r="J9" s="85"/>
      <c r="K9" s="14"/>
      <c r="L9" s="9"/>
    </row>
    <row r="10" spans="1:12" s="300" customFormat="1" ht="19.95" customHeight="1" x14ac:dyDescent="0.25">
      <c r="A10" s="6" t="s">
        <v>26</v>
      </c>
      <c r="B10" s="300" t="str">
        <f>IF(H10="","","Désossage 3")</f>
        <v/>
      </c>
      <c r="F10" s="13"/>
      <c r="H10" s="163" t="str">
        <f>IF('désossage 3'!F18="","",'désossage 3'!F18)</f>
        <v/>
      </c>
      <c r="I10" s="100" t="str">
        <f t="shared" si="0"/>
        <v/>
      </c>
      <c r="J10" s="85"/>
      <c r="K10" s="14"/>
      <c r="L10" s="9"/>
    </row>
    <row r="11" spans="1:12" ht="19.95" customHeight="1" x14ac:dyDescent="0.25">
      <c r="A11" s="6" t="s">
        <v>38</v>
      </c>
      <c r="B11" t="str">
        <f>IF(H11="","","Saucisses 1")</f>
        <v/>
      </c>
      <c r="F11" s="13"/>
      <c r="H11" s="163" t="str">
        <f>IF('saucisses 1'!F19="","",'saucisses 1'!F19)</f>
        <v/>
      </c>
      <c r="I11" s="100" t="str">
        <f t="shared" si="0"/>
        <v/>
      </c>
      <c r="K11" s="9"/>
      <c r="L11" s="9"/>
    </row>
    <row r="12" spans="1:12" ht="19.95" customHeight="1" x14ac:dyDescent="0.25">
      <c r="A12" s="6" t="s">
        <v>218</v>
      </c>
      <c r="B12" t="str">
        <f>IF(H12="","","Articles prêts à la cuisson etc. 1")</f>
        <v/>
      </c>
      <c r="F12" s="13"/>
      <c r="H12" s="163" t="str">
        <f>IF('articles prêts 1'!F20="","",'articles prêts 1'!F20)</f>
        <v/>
      </c>
      <c r="I12" s="100" t="str">
        <f t="shared" si="0"/>
        <v/>
      </c>
      <c r="J12" s="85"/>
      <c r="K12" s="9"/>
      <c r="L12" s="9"/>
    </row>
    <row r="13" spans="1:12" ht="19.95" customHeight="1" x14ac:dyDescent="0.25">
      <c r="A13" s="6" t="s">
        <v>53</v>
      </c>
      <c r="B13" t="str">
        <f>IF(H13="","","Abattoir gros bétail")</f>
        <v/>
      </c>
      <c r="F13" s="13"/>
      <c r="H13" s="163" t="str">
        <f>IF('Abattoir gb'!F17="","",'Abattoir gb'!F17)</f>
        <v/>
      </c>
      <c r="I13" s="100" t="str">
        <f t="shared" si="0"/>
        <v/>
      </c>
      <c r="J13" s="85"/>
      <c r="K13" s="9"/>
      <c r="L13" s="9"/>
    </row>
    <row r="14" spans="1:12" s="283" customFormat="1" ht="19.95" customHeight="1" x14ac:dyDescent="0.25">
      <c r="A14" s="6" t="s">
        <v>59</v>
      </c>
      <c r="B14" s="283" t="str">
        <f>IF(H14="","","Abattoir veau")</f>
        <v/>
      </c>
      <c r="F14" s="13"/>
      <c r="H14" s="163" t="str">
        <f>IF('Abattoir V'!F16="","",'Abattoir V'!F16)</f>
        <v/>
      </c>
      <c r="I14" s="100" t="str">
        <f t="shared" si="0"/>
        <v/>
      </c>
      <c r="J14" s="85"/>
      <c r="K14" s="9"/>
      <c r="L14" s="9"/>
    </row>
    <row r="15" spans="1:12" ht="19.95" customHeight="1" x14ac:dyDescent="0.25">
      <c r="A15" s="6" t="s">
        <v>66</v>
      </c>
      <c r="B15" t="str">
        <f>IF(H15="","","Abattoir porc")</f>
        <v/>
      </c>
      <c r="F15" s="13"/>
      <c r="H15" s="163" t="str">
        <f>IF('Abattoir P'!F16="","",'Abattoir P'!F16)</f>
        <v/>
      </c>
      <c r="I15" s="100" t="str">
        <f t="shared" ref="I15:I25" si="1">IF(H15="","","(Übertrag)")</f>
        <v/>
      </c>
      <c r="J15" s="85"/>
      <c r="K15" s="9"/>
      <c r="L15" s="9"/>
    </row>
    <row r="16" spans="1:12" ht="19.95" customHeight="1" x14ac:dyDescent="0.25">
      <c r="A16" s="6" t="s">
        <v>75</v>
      </c>
      <c r="B16" t="str">
        <f>IF(H16="","","Désossage V")</f>
        <v/>
      </c>
      <c r="F16" s="13"/>
      <c r="H16" s="163" t="str">
        <f>IF('désossage V'!F18="","",'désossage V'!F18)</f>
        <v/>
      </c>
      <c r="I16" s="100" t="str">
        <f t="shared" si="1"/>
        <v/>
      </c>
      <c r="J16" s="85"/>
      <c r="K16" s="9"/>
      <c r="L16" s="9"/>
    </row>
    <row r="17" spans="1:12" ht="19.95" customHeight="1" x14ac:dyDescent="0.25">
      <c r="A17" s="6" t="s">
        <v>83</v>
      </c>
      <c r="B17" t="str">
        <f>IF(H17="","","Désossage B")</f>
        <v/>
      </c>
      <c r="F17" s="13"/>
      <c r="H17" s="163" t="str">
        <f>IF('désossage B'!F19="","",'désossage B'!F19)</f>
        <v/>
      </c>
      <c r="I17" s="100" t="str">
        <f t="shared" si="1"/>
        <v/>
      </c>
      <c r="J17" s="85"/>
      <c r="K17" s="9"/>
      <c r="L17" s="9"/>
    </row>
    <row r="18" spans="1:12" ht="19.95" customHeight="1" x14ac:dyDescent="0.25">
      <c r="A18" s="6" t="s">
        <v>91</v>
      </c>
      <c r="B18" t="str">
        <f>IF(H18="","","Désossage P")</f>
        <v/>
      </c>
      <c r="F18" s="13"/>
      <c r="H18" s="163" t="str">
        <f>IF('désossage P'!F18="","",'désossage P'!F18)</f>
        <v/>
      </c>
      <c r="I18" s="100" t="str">
        <f t="shared" si="1"/>
        <v/>
      </c>
      <c r="J18" s="85"/>
      <c r="K18" s="9"/>
      <c r="L18" s="9"/>
    </row>
    <row r="19" spans="1:12" ht="19.95" customHeight="1" x14ac:dyDescent="0.25">
      <c r="A19" s="6" t="s">
        <v>98</v>
      </c>
      <c r="B19" t="str">
        <f>IF(H19="","","Saucisses 2")</f>
        <v/>
      </c>
      <c r="F19" s="13"/>
      <c r="H19" s="163" t="str">
        <f>IF('saucisses 2'!F22="","",'saucisses 2'!F22)</f>
        <v/>
      </c>
      <c r="I19" s="100" t="str">
        <f t="shared" si="1"/>
        <v/>
      </c>
      <c r="J19" s="85"/>
      <c r="K19" s="9"/>
      <c r="L19" s="9"/>
    </row>
    <row r="20" spans="1:12" s="283" customFormat="1" ht="19.95" customHeight="1" x14ac:dyDescent="0.25">
      <c r="A20" s="6" t="s">
        <v>104</v>
      </c>
      <c r="B20" s="283" t="str">
        <f>IF(H20="","","Saucisses crues")</f>
        <v/>
      </c>
      <c r="F20" s="13"/>
      <c r="H20" s="163" t="str">
        <f>IF('saucisse crue'!F23="","",'saucisse crue'!F23)</f>
        <v/>
      </c>
      <c r="I20" s="100"/>
      <c r="J20" s="85"/>
      <c r="K20" s="9"/>
      <c r="L20" s="9"/>
    </row>
    <row r="21" spans="1:12" s="283" customFormat="1" ht="19.95" customHeight="1" x14ac:dyDescent="0.25">
      <c r="A21" s="6" t="s">
        <v>113</v>
      </c>
      <c r="B21" s="283" t="str">
        <f>IF(H21="","","Charcuteries")</f>
        <v/>
      </c>
      <c r="F21" s="13"/>
      <c r="H21" s="163" t="str">
        <f>IF(charcuteries!F18="","",charcuteries!F18)</f>
        <v/>
      </c>
      <c r="I21" s="100"/>
      <c r="J21" s="85"/>
      <c r="K21" s="9"/>
      <c r="L21" s="9"/>
    </row>
    <row r="22" spans="1:12" ht="19.95" customHeight="1" x14ac:dyDescent="0.25">
      <c r="A22" s="6" t="s">
        <v>193</v>
      </c>
      <c r="B22" t="str">
        <f>IF(H22="","","Chair cuite")</f>
        <v/>
      </c>
      <c r="F22" s="13"/>
      <c r="H22" s="163" t="str">
        <f>IF('chair cuite'!F22="","",'chair cuite'!F22)</f>
        <v/>
      </c>
      <c r="I22" s="100" t="str">
        <f t="shared" si="1"/>
        <v/>
      </c>
      <c r="J22" s="86"/>
      <c r="K22" s="9"/>
      <c r="L22" s="9"/>
    </row>
    <row r="23" spans="1:12" ht="19.95" customHeight="1" x14ac:dyDescent="0.25">
      <c r="A23" s="6" t="s">
        <v>222</v>
      </c>
      <c r="B23" t="str">
        <f>IF(H23="","","Salaison cuite")</f>
        <v/>
      </c>
      <c r="F23" s="13"/>
      <c r="H23" s="163" t="str">
        <f>IF('salaisons cuit'!F20="","",'salaisons cuit'!F20)</f>
        <v/>
      </c>
      <c r="I23" s="100" t="str">
        <f t="shared" si="1"/>
        <v/>
      </c>
      <c r="J23" s="85"/>
      <c r="K23" s="9"/>
      <c r="L23" s="9"/>
    </row>
    <row r="24" spans="1:12" s="283" customFormat="1" ht="19.95" customHeight="1" x14ac:dyDescent="0.25">
      <c r="A24" s="6" t="s">
        <v>205</v>
      </c>
      <c r="B24" s="283" t="str">
        <f>IF(H24="","","Salaison crue")</f>
        <v/>
      </c>
      <c r="F24" s="13"/>
      <c r="H24" s="163" t="str">
        <f>IF('salaisons crue'!F20="","",'salaisons crue'!F20)</f>
        <v/>
      </c>
      <c r="I24" s="100"/>
      <c r="J24" s="85"/>
      <c r="K24" s="9"/>
      <c r="L24" s="9"/>
    </row>
    <row r="25" spans="1:12" ht="19.95" customHeight="1" x14ac:dyDescent="0.25">
      <c r="A25" s="6" t="s">
        <v>211</v>
      </c>
      <c r="B25" t="str">
        <f>IF(H25="","","Articles prêts à la cuisson etc. 2")</f>
        <v/>
      </c>
      <c r="F25" s="13"/>
      <c r="H25" s="163" t="str">
        <f>IF('articles prêts 2'!F20="","",'articles prêts 2'!F20)</f>
        <v/>
      </c>
      <c r="I25" s="100" t="str">
        <f t="shared" si="1"/>
        <v/>
      </c>
      <c r="K25" s="9"/>
      <c r="L25" s="9"/>
    </row>
    <row r="26" spans="1:12" ht="19.95" customHeight="1" x14ac:dyDescent="0.25">
      <c r="A26" s="6"/>
      <c r="B26" s="491"/>
      <c r="C26" s="491"/>
      <c r="D26" s="491"/>
      <c r="E26" s="491"/>
      <c r="F26" s="13"/>
      <c r="H26" s="9"/>
      <c r="J26" s="517" t="s">
        <v>537</v>
      </c>
      <c r="K26" s="518"/>
      <c r="L26" s="519"/>
    </row>
    <row r="27" spans="1:12" ht="19.95" customHeight="1" x14ac:dyDescent="0.25">
      <c r="A27" s="6"/>
      <c r="F27" s="12" t="s">
        <v>364</v>
      </c>
      <c r="G27" s="308"/>
      <c r="H27" s="163" t="str">
        <f>IF(COUNT(H8:H25)=0,"",SUM(H8:H25))</f>
        <v/>
      </c>
      <c r="I27" s="11"/>
      <c r="J27" s="520"/>
      <c r="K27" s="521"/>
      <c r="L27" s="522"/>
    </row>
    <row r="28" spans="1:12" ht="20.100000000000001" customHeight="1" x14ac:dyDescent="0.25">
      <c r="A28" s="208" t="s">
        <v>380</v>
      </c>
      <c r="B28" s="209"/>
      <c r="C28" s="209"/>
      <c r="D28" s="209"/>
      <c r="E28" s="210"/>
      <c r="F28" s="170" t="s">
        <v>536</v>
      </c>
      <c r="G28" s="308"/>
      <c r="H28" s="89"/>
      <c r="I28" s="194" t="str">
        <f>IF(H27="","",MROUND((((H27)*5)/(COUNT(H8:H25)*5))+1,0.5))</f>
        <v/>
      </c>
      <c r="J28" s="1" t="s">
        <v>401</v>
      </c>
      <c r="K28" s="9"/>
      <c r="L28" s="9"/>
    </row>
    <row r="29" spans="1:12" x14ac:dyDescent="0.25">
      <c r="K29" s="9"/>
      <c r="L29" s="9"/>
    </row>
    <row r="30" spans="1:12" x14ac:dyDescent="0.25">
      <c r="K30" s="9"/>
      <c r="L30" s="9"/>
    </row>
    <row r="31" spans="1:12" x14ac:dyDescent="0.25">
      <c r="K31" s="9"/>
      <c r="L31" s="9"/>
    </row>
    <row r="32" spans="1:12" x14ac:dyDescent="0.25">
      <c r="K32" s="9"/>
      <c r="L32" s="9"/>
    </row>
    <row r="33" spans="11:12" x14ac:dyDescent="0.25">
      <c r="K33" s="9"/>
      <c r="L33" s="9"/>
    </row>
    <row r="34" spans="11:12" x14ac:dyDescent="0.25">
      <c r="K34" s="9"/>
      <c r="L34" s="9"/>
    </row>
    <row r="35" spans="11:12" x14ac:dyDescent="0.25">
      <c r="K35" s="9"/>
      <c r="L35" s="9"/>
    </row>
    <row r="36" spans="11:12" x14ac:dyDescent="0.25">
      <c r="K36" s="9"/>
      <c r="L36" s="9"/>
    </row>
    <row r="37" spans="11:12" x14ac:dyDescent="0.25">
      <c r="K37" s="9"/>
      <c r="L37" s="9"/>
    </row>
    <row r="38" spans="11:12" x14ac:dyDescent="0.25">
      <c r="K38" s="9"/>
      <c r="L38" s="9"/>
    </row>
    <row r="39" spans="11:12" x14ac:dyDescent="0.25">
      <c r="K39" s="9"/>
      <c r="L39" s="9"/>
    </row>
    <row r="40" spans="11:12" x14ac:dyDescent="0.25">
      <c r="K40" s="9"/>
      <c r="L40" s="9"/>
    </row>
    <row r="41" spans="11:12" x14ac:dyDescent="0.25">
      <c r="K41" s="9"/>
      <c r="L41" s="9"/>
    </row>
  </sheetData>
  <sheetProtection sheet="1" objects="1" scenarios="1"/>
  <customSheetViews>
    <customSheetView guid="{FC3D7473-9018-43EC-8541-4393F0000678}" fitToPage="1" showRuler="0">
      <pane xSplit="1" ySplit="3" topLeftCell="B4" activePane="bottomRight" state="frozen"/>
      <selection pane="bottomRight" activeCell="I12" sqref="I12"/>
      <pageMargins left="0.39370078740157483" right="0.39370078740157483" top="0.39370078740157483" bottom="0.39370078740157483" header="0.51181102362204722" footer="0.51181102362204722"/>
      <pageSetup paperSize="9" orientation="landscape" r:id="rId1"/>
      <headerFooter alignWithMargins="0">
        <oddFooter>&amp;CSeite 23</oddFooter>
      </headerFooter>
    </customSheetView>
  </customSheetViews>
  <mergeCells count="2">
    <mergeCell ref="B26:E26"/>
    <mergeCell ref="J26:L27"/>
  </mergeCells>
  <phoneticPr fontId="6" type="noConversion"/>
  <conditionalFormatting sqref="D3:D4">
    <cfRule type="cellIs" dxfId="1" priority="1" operator="equal">
      <formula>0</formula>
    </cfRule>
  </conditionalFormatting>
  <pageMargins left="0.39370078740157483" right="0.39370078740157483" top="0.39370078740157483" bottom="0.39370078740157483" header="0.51181102362204722" footer="0.19685039370078741"/>
  <pageSetup paperSize="9" scale="98" orientation="landscape" r:id="rId2"/>
  <headerFooter alignWithMargins="0">
    <oddFooter>&amp;Cpage 29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13">
    <pageSetUpPr fitToPage="1"/>
  </sheetPr>
  <dimension ref="A1:M37"/>
  <sheetViews>
    <sheetView view="pageLayout" zoomScaleNormal="100" workbookViewId="0">
      <selection activeCell="H19" sqref="H19"/>
    </sheetView>
  </sheetViews>
  <sheetFormatPr baseColWidth="10" defaultRowHeight="13.2" x14ac:dyDescent="0.25"/>
  <cols>
    <col min="1" max="1" width="6.33203125" customWidth="1"/>
    <col min="6" max="9" width="5.44140625" customWidth="1"/>
    <col min="10" max="10" width="5.44140625" hidden="1" customWidth="1"/>
    <col min="11" max="11" width="13.44140625" customWidth="1"/>
    <col min="12" max="12" width="8.33203125" style="201" customWidth="1"/>
    <col min="13" max="13" width="53.6640625" customWidth="1"/>
  </cols>
  <sheetData>
    <row r="1" spans="1:13" ht="13.2" customHeight="1" x14ac:dyDescent="0.25">
      <c r="A1" s="5" t="s">
        <v>21</v>
      </c>
      <c r="F1" s="11"/>
    </row>
    <row r="2" spans="1:13" ht="13.2" customHeight="1" x14ac:dyDescent="0.25">
      <c r="A2" s="5"/>
      <c r="B2" s="5"/>
    </row>
    <row r="3" spans="1:13" ht="13.2" customHeight="1" x14ac:dyDescent="0.25">
      <c r="A3" s="1" t="s">
        <v>27</v>
      </c>
      <c r="D3">
        <f>'titre 1a'!D12</f>
        <v>0</v>
      </c>
    </row>
    <row r="4" spans="1:13" ht="13.2" customHeight="1" x14ac:dyDescent="0.25">
      <c r="A4" s="16" t="s">
        <v>0</v>
      </c>
      <c r="D4">
        <f>'titre 1a'!D14</f>
        <v>0</v>
      </c>
    </row>
    <row r="5" spans="1:13" ht="13.2" customHeight="1" x14ac:dyDescent="0.25">
      <c r="A5" s="5"/>
      <c r="B5" s="1"/>
      <c r="C5" s="1"/>
      <c r="D5" s="1"/>
      <c r="E5" s="1"/>
      <c r="F5" s="12"/>
    </row>
    <row r="6" spans="1:13" ht="13.2" customHeight="1" x14ac:dyDescent="0.25">
      <c r="A6" s="7" t="s">
        <v>29</v>
      </c>
      <c r="B6" s="8" t="s">
        <v>22</v>
      </c>
      <c r="C6" s="8"/>
      <c r="D6" s="8"/>
      <c r="E6" s="4"/>
      <c r="F6" s="4"/>
      <c r="G6" s="4"/>
      <c r="H6" s="4"/>
      <c r="I6" s="4"/>
      <c r="J6" s="4"/>
      <c r="K6" s="4"/>
      <c r="L6" s="4"/>
      <c r="M6" s="4"/>
    </row>
    <row r="7" spans="1:13" ht="13.2" customHeight="1" x14ac:dyDescent="0.25">
      <c r="A7" s="6"/>
      <c r="F7" s="11"/>
    </row>
    <row r="8" spans="1:13" ht="19.95" customHeight="1" x14ac:dyDescent="0.25">
      <c r="A8" s="287" t="s">
        <v>39</v>
      </c>
      <c r="B8" t="str">
        <f>IF(H8="","","Saucisses 1")</f>
        <v/>
      </c>
      <c r="F8" s="13"/>
      <c r="H8" s="166" t="str">
        <f>IF('saucisses 1'!F20="","",'saucisses 1'!F20)</f>
        <v/>
      </c>
      <c r="I8" s="100" t="str">
        <f t="shared" ref="I8:I17" si="0">IF(H8="","","(Übertrag)")</f>
        <v/>
      </c>
      <c r="J8" s="85"/>
      <c r="K8" s="14"/>
      <c r="L8" s="14"/>
      <c r="M8" s="9"/>
    </row>
    <row r="9" spans="1:13" ht="19.95" customHeight="1" x14ac:dyDescent="0.25">
      <c r="A9" s="287" t="s">
        <v>219</v>
      </c>
      <c r="B9" t="str">
        <f>IF(H9="","","Abattoir gros bétail")</f>
        <v/>
      </c>
      <c r="F9" s="13"/>
      <c r="H9" s="166" t="str">
        <f>IF('Abattoir gb'!F18="","",'Abattoir gb'!F18)</f>
        <v/>
      </c>
      <c r="I9" s="100" t="str">
        <f t="shared" si="0"/>
        <v/>
      </c>
      <c r="K9" s="9"/>
      <c r="L9" s="9"/>
      <c r="M9" s="9"/>
    </row>
    <row r="10" spans="1:13" s="283" customFormat="1" ht="19.95" customHeight="1" x14ac:dyDescent="0.25">
      <c r="A10" s="287" t="s">
        <v>60</v>
      </c>
      <c r="B10" s="283" t="str">
        <f>IF(H10="","","Abattoir veau")</f>
        <v/>
      </c>
      <c r="F10" s="13"/>
      <c r="H10" s="166" t="str">
        <f>IF('Abattoir V'!F17="","",'Abattoir V'!F17)</f>
        <v/>
      </c>
      <c r="I10" s="100" t="str">
        <f t="shared" si="0"/>
        <v/>
      </c>
      <c r="K10" s="9"/>
      <c r="L10" s="9"/>
      <c r="M10" s="9"/>
    </row>
    <row r="11" spans="1:13" ht="19.95" customHeight="1" x14ac:dyDescent="0.25">
      <c r="A11" s="287" t="s">
        <v>67</v>
      </c>
      <c r="B11" t="str">
        <f>IF(H11="","","Abattoir porc")</f>
        <v/>
      </c>
      <c r="F11" s="13"/>
      <c r="H11" s="166" t="str">
        <f>IF('Abattoir P'!F17="","",'Abattoir P'!F17)</f>
        <v/>
      </c>
      <c r="I11" s="100" t="str">
        <f t="shared" si="0"/>
        <v/>
      </c>
      <c r="J11" s="85"/>
      <c r="K11" s="9"/>
      <c r="L11" s="9"/>
      <c r="M11" s="9"/>
    </row>
    <row r="12" spans="1:13" ht="19.95" customHeight="1" x14ac:dyDescent="0.25">
      <c r="A12" s="287" t="s">
        <v>187</v>
      </c>
      <c r="B12" t="str">
        <f>IF(H12="","","Saucisses 2")</f>
        <v/>
      </c>
      <c r="F12" s="13"/>
      <c r="H12" s="166" t="str">
        <f>IF('saucisses 2'!F23="","",'saucisses 2'!F23)</f>
        <v/>
      </c>
      <c r="I12" s="100" t="str">
        <f t="shared" si="0"/>
        <v/>
      </c>
      <c r="J12" s="154">
        <v>1</v>
      </c>
      <c r="K12" s="9"/>
      <c r="L12" s="9"/>
      <c r="M12" s="9"/>
    </row>
    <row r="13" spans="1:13" s="283" customFormat="1" ht="19.95" customHeight="1" x14ac:dyDescent="0.25">
      <c r="A13" s="287" t="s">
        <v>105</v>
      </c>
      <c r="B13" s="283" t="str">
        <f>IF(H13="","","Saucisses crues")</f>
        <v/>
      </c>
      <c r="F13" s="13"/>
      <c r="H13" s="166" t="str">
        <f>IF('saucisse crue'!F24="","",'saucisse crue'!F24)</f>
        <v/>
      </c>
      <c r="I13" s="100" t="str">
        <f t="shared" si="0"/>
        <v/>
      </c>
      <c r="J13" s="154"/>
      <c r="K13" s="9"/>
      <c r="L13" s="9"/>
      <c r="M13" s="9"/>
    </row>
    <row r="14" spans="1:13" s="283" customFormat="1" ht="19.95" customHeight="1" x14ac:dyDescent="0.25">
      <c r="A14" s="287" t="s">
        <v>114</v>
      </c>
      <c r="B14" s="283" t="str">
        <f>IF(H14="","","Charcuteries")</f>
        <v/>
      </c>
      <c r="F14" s="13"/>
      <c r="H14" s="166" t="str">
        <f>IF(charcuteries!F19="","",charcuteries!F19)</f>
        <v/>
      </c>
      <c r="I14" s="100" t="str">
        <f t="shared" si="0"/>
        <v/>
      </c>
      <c r="J14" s="154"/>
      <c r="K14" s="9"/>
      <c r="L14" s="9"/>
      <c r="M14" s="9"/>
    </row>
    <row r="15" spans="1:13" ht="19.95" customHeight="1" x14ac:dyDescent="0.25">
      <c r="A15" s="287" t="s">
        <v>221</v>
      </c>
      <c r="B15" t="str">
        <f>IF(H15="","","Chair cuite")</f>
        <v/>
      </c>
      <c r="F15" s="13"/>
      <c r="H15" s="166" t="str">
        <f>IF('chair cuite'!F23="","",'chair cuite'!F23)</f>
        <v/>
      </c>
      <c r="I15" s="100" t="str">
        <f t="shared" si="0"/>
        <v/>
      </c>
      <c r="J15" s="154">
        <v>2</v>
      </c>
      <c r="K15" s="9"/>
      <c r="L15" s="9"/>
      <c r="M15" s="9"/>
    </row>
    <row r="16" spans="1:13" s="283" customFormat="1" ht="19.95" customHeight="1" x14ac:dyDescent="0.25">
      <c r="A16" s="287" t="s">
        <v>223</v>
      </c>
      <c r="B16" s="283" t="str">
        <f>IF(H16="","","Salaison cuite")</f>
        <v/>
      </c>
      <c r="F16" s="13"/>
      <c r="H16" s="166" t="str">
        <f>IF('salaisons cuit'!F21="","",'salaisons cuit'!F21)</f>
        <v/>
      </c>
      <c r="I16" s="100" t="str">
        <f t="shared" si="0"/>
        <v/>
      </c>
      <c r="J16" s="154"/>
      <c r="K16" s="9"/>
      <c r="L16" s="9"/>
      <c r="M16" s="9"/>
    </row>
    <row r="17" spans="1:13" ht="19.95" customHeight="1" x14ac:dyDescent="0.25">
      <c r="A17" s="287" t="s">
        <v>186</v>
      </c>
      <c r="B17" t="str">
        <f>IF(H17="","","Salaison crue")</f>
        <v/>
      </c>
      <c r="F17" s="13"/>
      <c r="H17" s="166" t="str">
        <f>IF('salaisons crue'!F21="","",'salaisons crue'!F21)</f>
        <v/>
      </c>
      <c r="I17" s="100" t="str">
        <f t="shared" si="0"/>
        <v/>
      </c>
      <c r="J17" s="154">
        <v>3</v>
      </c>
      <c r="K17" s="9"/>
      <c r="L17" s="9"/>
      <c r="M17" s="9"/>
    </row>
    <row r="18" spans="1:13" ht="13.2" customHeight="1" x14ac:dyDescent="0.25">
      <c r="A18" s="6"/>
      <c r="F18" s="13"/>
      <c r="H18" s="26"/>
      <c r="J18" s="154">
        <v>4</v>
      </c>
      <c r="K18" s="9"/>
      <c r="L18" s="9"/>
      <c r="M18" s="9"/>
    </row>
    <row r="19" spans="1:13" ht="19.95" customHeight="1" x14ac:dyDescent="0.25">
      <c r="A19" s="6" t="s">
        <v>115</v>
      </c>
      <c r="B19" s="334" t="s">
        <v>540</v>
      </c>
      <c r="F19" s="13"/>
      <c r="H19" s="156"/>
      <c r="J19" s="85"/>
      <c r="K19" s="14" t="s">
        <v>582</v>
      </c>
      <c r="L19" s="523"/>
      <c r="M19" s="523"/>
    </row>
    <row r="20" spans="1:13" s="308" customFormat="1" ht="19.95" customHeight="1" x14ac:dyDescent="0.25">
      <c r="A20" s="6"/>
      <c r="B20" s="334"/>
      <c r="F20" s="13"/>
      <c r="J20" s="85"/>
      <c r="K20" s="9"/>
      <c r="L20" s="338"/>
      <c r="M20" s="338"/>
    </row>
    <row r="21" spans="1:13" ht="13.2" customHeight="1" x14ac:dyDescent="0.25">
      <c r="A21" s="6"/>
      <c r="F21" s="13"/>
      <c r="H21" s="9"/>
      <c r="J21" s="85"/>
      <c r="K21" s="517" t="s">
        <v>537</v>
      </c>
      <c r="L21" s="518"/>
      <c r="M21" s="519"/>
    </row>
    <row r="22" spans="1:13" ht="19.95" customHeight="1" x14ac:dyDescent="0.25">
      <c r="A22" s="6"/>
      <c r="B22" s="308"/>
      <c r="C22" s="308"/>
      <c r="D22" s="308"/>
      <c r="E22" s="308"/>
      <c r="F22" s="12" t="s">
        <v>364</v>
      </c>
      <c r="H22" s="166" t="str">
        <f>IF(H19="","",SUM(H8:H19))</f>
        <v/>
      </c>
      <c r="I22" s="11"/>
      <c r="J22" s="85"/>
      <c r="K22" s="520"/>
      <c r="L22" s="521"/>
      <c r="M22" s="522"/>
    </row>
    <row r="23" spans="1:13" ht="20.100000000000001" customHeight="1" x14ac:dyDescent="0.25">
      <c r="A23" s="208" t="s">
        <v>380</v>
      </c>
      <c r="B23" s="209"/>
      <c r="C23" s="209"/>
      <c r="D23" s="209"/>
      <c r="E23" s="210"/>
      <c r="F23" s="170" t="s">
        <v>536</v>
      </c>
      <c r="H23" s="89"/>
      <c r="I23" s="194" t="str">
        <f>IF(H22="","",MROUND((((H22)*5)/(COUNT(H8:H19)*5))+1,0.5))</f>
        <v/>
      </c>
      <c r="J23" s="85"/>
      <c r="K23" s="1" t="s">
        <v>401</v>
      </c>
      <c r="L23" s="1"/>
      <c r="M23" s="9"/>
    </row>
    <row r="24" spans="1:13" x14ac:dyDescent="0.25">
      <c r="J24" s="86"/>
      <c r="K24" s="9"/>
      <c r="L24" s="9"/>
      <c r="M24" s="9"/>
    </row>
    <row r="25" spans="1:13" x14ac:dyDescent="0.25">
      <c r="J25" s="85"/>
      <c r="K25" s="9"/>
      <c r="L25" s="9"/>
      <c r="M25" s="9"/>
    </row>
    <row r="26" spans="1:13" x14ac:dyDescent="0.25">
      <c r="K26" s="9"/>
      <c r="L26" s="9"/>
      <c r="M26" s="9"/>
    </row>
    <row r="27" spans="1:13" x14ac:dyDescent="0.25">
      <c r="K27" s="9"/>
      <c r="L27" s="9"/>
      <c r="M27" s="9"/>
    </row>
    <row r="28" spans="1:13" x14ac:dyDescent="0.25">
      <c r="K28" s="9"/>
      <c r="L28" s="9"/>
      <c r="M28" s="9"/>
    </row>
    <row r="29" spans="1:13" x14ac:dyDescent="0.25">
      <c r="K29" s="9"/>
      <c r="L29" s="9"/>
      <c r="M29" s="9"/>
    </row>
    <row r="30" spans="1:13" x14ac:dyDescent="0.25">
      <c r="K30" s="9"/>
      <c r="L30" s="9"/>
      <c r="M30" s="9"/>
    </row>
    <row r="31" spans="1:13" x14ac:dyDescent="0.25">
      <c r="K31" s="9"/>
      <c r="L31" s="9"/>
      <c r="M31" s="9"/>
    </row>
    <row r="32" spans="1:13" x14ac:dyDescent="0.25">
      <c r="K32" s="9"/>
      <c r="L32" s="9"/>
      <c r="M32" s="9"/>
    </row>
    <row r="33" spans="11:13" x14ac:dyDescent="0.25">
      <c r="K33" s="9"/>
      <c r="L33" s="9"/>
      <c r="M33" s="9"/>
    </row>
    <row r="34" spans="11:13" x14ac:dyDescent="0.25">
      <c r="K34" s="9"/>
      <c r="L34" s="9"/>
      <c r="M34" s="9"/>
    </row>
    <row r="35" spans="11:13" x14ac:dyDescent="0.25">
      <c r="K35" s="9"/>
      <c r="L35" s="9"/>
      <c r="M35" s="9"/>
    </row>
    <row r="36" spans="11:13" x14ac:dyDescent="0.25">
      <c r="K36" s="9"/>
      <c r="L36" s="9"/>
      <c r="M36" s="9"/>
    </row>
    <row r="37" spans="11:13" x14ac:dyDescent="0.25">
      <c r="K37" s="9"/>
      <c r="L37" s="9"/>
      <c r="M37" s="9"/>
    </row>
  </sheetData>
  <sheetProtection sheet="1" objects="1" scenarios="1"/>
  <customSheetViews>
    <customSheetView guid="{FC3D7473-9018-43EC-8541-4393F0000678}" showRuler="0">
      <selection activeCell="I12" sqref="I12"/>
      <pageMargins left="0.39370078740157483" right="0.39370078740157483" top="0.39370078740157483" bottom="0.39370078740157483" header="0.51181102362204722" footer="0.51181102362204722"/>
      <pageSetup paperSize="9" orientation="landscape" r:id="rId1"/>
      <headerFooter alignWithMargins="0">
        <oddFooter>&amp;CSeite 24</oddFooter>
      </headerFooter>
    </customSheetView>
  </customSheetViews>
  <mergeCells count="2">
    <mergeCell ref="K21:M22"/>
    <mergeCell ref="L19:M19"/>
  </mergeCells>
  <phoneticPr fontId="6" type="noConversion"/>
  <conditionalFormatting sqref="D3:D4">
    <cfRule type="cellIs" dxfId="0" priority="1" operator="equal">
      <formula>0</formula>
    </cfRule>
  </conditionalFormatting>
  <pageMargins left="0.39370078740157483" right="0.39370078740157483" top="0.39370078740157483" bottom="0.39370078740157483" header="0.51181102362204722" footer="0.19685039370078741"/>
  <pageSetup paperSize="9" scale="94" orientation="landscape" r:id="rId2"/>
  <headerFooter alignWithMargins="0">
    <oddFooter>&amp;Cpage 30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'désossage 1'!$J$12:$J$17</xm:f>
          </x14:formula1>
          <xm:sqref>H19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8">
    <pageSetUpPr fitToPage="1"/>
  </sheetPr>
  <dimension ref="A1:I173"/>
  <sheetViews>
    <sheetView view="pageLayout" zoomScaleNormal="100" workbookViewId="0">
      <selection activeCell="F1" sqref="F1:H1"/>
    </sheetView>
  </sheetViews>
  <sheetFormatPr baseColWidth="10" defaultColWidth="11.44140625" defaultRowHeight="13.2" x14ac:dyDescent="0.25"/>
  <cols>
    <col min="1" max="1" width="2.33203125" style="75" customWidth="1"/>
    <col min="2" max="2" width="19.109375" style="240" customWidth="1"/>
    <col min="3" max="3" width="15" style="240" customWidth="1"/>
    <col min="4" max="4" width="7.44140625" style="240" customWidth="1"/>
    <col min="5" max="5" width="7.88671875" style="240" customWidth="1"/>
    <col min="6" max="6" width="7.5546875" style="240" customWidth="1"/>
    <col min="7" max="7" width="24.109375" style="240" customWidth="1"/>
    <col min="8" max="8" width="10" style="240" customWidth="1"/>
    <col min="9" max="16384" width="11.44140625" style="240"/>
  </cols>
  <sheetData>
    <row r="1" spans="1:9" s="238" customFormat="1" ht="20.25" customHeight="1" x14ac:dyDescent="0.25">
      <c r="A1" s="392">
        <v>21807</v>
      </c>
      <c r="B1" s="392"/>
      <c r="D1" s="238" t="s">
        <v>134</v>
      </c>
      <c r="F1" s="393">
        <v>0</v>
      </c>
      <c r="G1" s="393"/>
      <c r="H1" s="393"/>
    </row>
    <row r="2" spans="1:9" s="238" customFormat="1" ht="23.25" customHeight="1" x14ac:dyDescent="0.2"/>
    <row r="3" spans="1:9" s="39" customFormat="1" ht="11.4" x14ac:dyDescent="0.2">
      <c r="A3" s="394" t="s">
        <v>135</v>
      </c>
      <c r="B3" s="394"/>
      <c r="C3" s="394"/>
      <c r="D3" s="394"/>
      <c r="E3" s="394"/>
      <c r="F3" s="394"/>
      <c r="G3" s="394"/>
      <c r="H3" s="395"/>
    </row>
    <row r="4" spans="1:9" s="39" customFormat="1" ht="15" customHeight="1" x14ac:dyDescent="0.2">
      <c r="A4" s="394"/>
      <c r="B4" s="394"/>
      <c r="C4" s="394"/>
      <c r="D4" s="394"/>
      <c r="E4" s="394"/>
      <c r="F4" s="394"/>
      <c r="G4" s="394"/>
      <c r="H4" s="395"/>
    </row>
    <row r="5" spans="1:9" s="238" customFormat="1" ht="2.25" hidden="1" customHeight="1" x14ac:dyDescent="0.2"/>
    <row r="6" spans="1:9" s="238" customFormat="1" ht="30.75" customHeight="1" x14ac:dyDescent="0.2">
      <c r="A6" s="44" t="s">
        <v>136</v>
      </c>
      <c r="B6" s="45"/>
      <c r="C6" s="45"/>
      <c r="D6" s="46" t="s">
        <v>137</v>
      </c>
      <c r="E6" s="47" t="s">
        <v>138</v>
      </c>
      <c r="F6" s="46" t="s">
        <v>139</v>
      </c>
      <c r="G6" s="44" t="s">
        <v>140</v>
      </c>
      <c r="H6" s="48"/>
    </row>
    <row r="7" spans="1:9" s="238" customFormat="1" ht="38.25" customHeight="1" x14ac:dyDescent="0.2">
      <c r="A7" s="49" t="s">
        <v>23</v>
      </c>
      <c r="B7" s="396" t="s">
        <v>575</v>
      </c>
      <c r="C7" s="397"/>
      <c r="D7" s="51" t="str">
        <f>'notes détail'!H29</f>
        <v/>
      </c>
      <c r="E7" s="69">
        <v>5</v>
      </c>
      <c r="F7" s="51" t="str">
        <f>IF(D7="","",D7*E7)</f>
        <v/>
      </c>
      <c r="G7" s="398"/>
      <c r="H7" s="399"/>
    </row>
    <row r="8" spans="1:9" s="52" customFormat="1" ht="38.25" customHeight="1" x14ac:dyDescent="0.25">
      <c r="A8" s="49" t="s">
        <v>28</v>
      </c>
      <c r="B8" s="388" t="s">
        <v>174</v>
      </c>
      <c r="C8" s="389"/>
      <c r="D8" s="51" t="str">
        <f>'notes détail'!H32</f>
        <v/>
      </c>
      <c r="E8" s="69">
        <v>2</v>
      </c>
      <c r="F8" s="51" t="str">
        <f>IF(D8="","",D8*E8)</f>
        <v/>
      </c>
      <c r="G8" s="390"/>
      <c r="H8" s="391"/>
    </row>
    <row r="9" spans="1:9" s="238" customFormat="1" ht="47.25" customHeight="1" x14ac:dyDescent="0.2">
      <c r="A9" s="49" t="s">
        <v>29</v>
      </c>
      <c r="B9" s="400" t="s">
        <v>175</v>
      </c>
      <c r="C9" s="401"/>
      <c r="D9" s="51" t="str">
        <f>'notes détail'!H35</f>
        <v/>
      </c>
      <c r="E9" s="69">
        <v>2</v>
      </c>
      <c r="F9" s="51" t="str">
        <f>IF(D9="","",D9*E9)</f>
        <v/>
      </c>
      <c r="G9" s="398"/>
      <c r="H9" s="399"/>
    </row>
    <row r="10" spans="1:9" s="238" customFormat="1" ht="38.25" customHeight="1" thickBot="1" x14ac:dyDescent="0.25">
      <c r="A10" s="49" t="s">
        <v>141</v>
      </c>
      <c r="B10" s="400" t="s">
        <v>176</v>
      </c>
      <c r="C10" s="401"/>
      <c r="D10" s="51" t="str">
        <f>'notes détail'!I38</f>
        <v/>
      </c>
      <c r="E10" s="69">
        <v>1</v>
      </c>
      <c r="F10" s="51" t="str">
        <f>IF(D10="","",D10*E10)</f>
        <v/>
      </c>
      <c r="G10" s="404"/>
      <c r="H10" s="405"/>
    </row>
    <row r="11" spans="1:9" s="238" customFormat="1" ht="27.75" customHeight="1" thickTop="1" thickBot="1" x14ac:dyDescent="0.25">
      <c r="A11" s="53"/>
      <c r="B11" s="54"/>
      <c r="C11" s="54"/>
      <c r="D11" s="54"/>
      <c r="E11" s="120"/>
      <c r="F11" s="121" t="str">
        <f>IF(F10="","",SUM(F7:F10))</f>
        <v/>
      </c>
      <c r="G11" s="55" t="s">
        <v>142</v>
      </c>
      <c r="H11" s="56" t="str">
        <f>IF(D7="","",ROUND(F11/10,1))</f>
        <v/>
      </c>
    </row>
    <row r="12" spans="1:9" s="238" customFormat="1" ht="17.25" customHeight="1" thickTop="1" x14ac:dyDescent="0.2">
      <c r="A12" s="57"/>
      <c r="E12" s="58"/>
    </row>
    <row r="13" spans="1:9" s="59" customFormat="1" ht="13.5" customHeight="1" x14ac:dyDescent="0.2">
      <c r="A13" s="406" t="s">
        <v>143</v>
      </c>
      <c r="B13" s="406"/>
      <c r="C13" s="406"/>
      <c r="D13" s="406"/>
      <c r="E13" s="406"/>
      <c r="F13" s="406"/>
      <c r="G13" s="406"/>
      <c r="H13" s="406"/>
      <c r="I13" s="239"/>
    </row>
    <row r="14" spans="1:9" s="59" customFormat="1" ht="28.5" customHeight="1" x14ac:dyDescent="0.2">
      <c r="A14" s="407"/>
      <c r="B14" s="408"/>
      <c r="C14" s="408"/>
      <c r="D14" s="408"/>
      <c r="E14" s="409"/>
      <c r="F14" s="60" t="s">
        <v>144</v>
      </c>
      <c r="G14" s="61" t="s">
        <v>140</v>
      </c>
      <c r="H14" s="62"/>
      <c r="I14" s="239"/>
    </row>
    <row r="15" spans="1:9" s="59" customFormat="1" ht="30.75" customHeight="1" x14ac:dyDescent="0.2">
      <c r="A15" s="63" t="s">
        <v>145</v>
      </c>
      <c r="B15" s="410" t="s">
        <v>146</v>
      </c>
      <c r="C15" s="411"/>
      <c r="D15" s="411"/>
      <c r="E15" s="412"/>
      <c r="F15" s="67" t="str">
        <f>IF('notes expérience'!G15="","",'notes expérience'!G15)</f>
        <v/>
      </c>
      <c r="G15" s="413"/>
      <c r="H15" s="413"/>
    </row>
    <row r="16" spans="1:9" s="59" customFormat="1" ht="30.75" customHeight="1" thickBot="1" x14ac:dyDescent="0.25">
      <c r="A16" s="65" t="s">
        <v>147</v>
      </c>
      <c r="B16" s="414" t="s">
        <v>148</v>
      </c>
      <c r="C16" s="414"/>
      <c r="D16" s="414"/>
      <c r="E16" s="414"/>
      <c r="F16" s="64"/>
      <c r="G16" s="413"/>
      <c r="H16" s="413"/>
    </row>
    <row r="17" spans="1:8" s="58" customFormat="1" ht="27.75" customHeight="1" thickTop="1" thickBot="1" x14ac:dyDescent="0.25">
      <c r="A17" s="53"/>
      <c r="B17" s="66"/>
      <c r="C17" s="66"/>
      <c r="D17" s="66"/>
      <c r="E17" s="117"/>
      <c r="F17" s="67" t="str">
        <f>IF(SUM(F15:F16)=0,"",SUM(F15:F16))</f>
        <v/>
      </c>
      <c r="G17" s="115" t="s">
        <v>149</v>
      </c>
      <c r="H17" s="116" t="str">
        <f>IF(F17="","",ROUND(F17/2,1))</f>
        <v/>
      </c>
    </row>
    <row r="18" spans="1:8" s="58" customFormat="1" ht="21.75" customHeight="1" thickTop="1" x14ac:dyDescent="0.2">
      <c r="A18" s="53"/>
      <c r="B18" s="66"/>
      <c r="C18" s="66"/>
      <c r="D18" s="66"/>
      <c r="E18" s="117"/>
      <c r="F18" s="68"/>
      <c r="G18" s="115"/>
      <c r="H18" s="148"/>
    </row>
    <row r="19" spans="1:8" s="39" customFormat="1" ht="12" x14ac:dyDescent="0.2">
      <c r="A19" s="415" t="s">
        <v>150</v>
      </c>
      <c r="B19" s="415"/>
      <c r="C19" s="415"/>
      <c r="D19" s="415"/>
      <c r="E19" s="415"/>
      <c r="F19" s="415"/>
      <c r="G19" s="415"/>
      <c r="H19" s="416"/>
    </row>
    <row r="20" spans="1:8" s="238" customFormat="1" ht="3" customHeight="1" x14ac:dyDescent="0.2">
      <c r="A20" s="57"/>
      <c r="E20" s="58"/>
    </row>
    <row r="21" spans="1:8" s="238" customFormat="1" ht="32.25" customHeight="1" x14ac:dyDescent="0.2">
      <c r="A21" s="44"/>
      <c r="B21" s="45"/>
      <c r="C21" s="45"/>
      <c r="D21" s="47" t="s">
        <v>151</v>
      </c>
      <c r="E21" s="47" t="s">
        <v>152</v>
      </c>
      <c r="F21" s="46" t="s">
        <v>139</v>
      </c>
      <c r="G21" s="44" t="s">
        <v>140</v>
      </c>
      <c r="H21" s="48"/>
    </row>
    <row r="22" spans="1:8" s="238" customFormat="1" ht="33" customHeight="1" x14ac:dyDescent="0.2">
      <c r="A22" s="49" t="s">
        <v>145</v>
      </c>
      <c r="B22" s="400" t="s">
        <v>153</v>
      </c>
      <c r="C22" s="401"/>
      <c r="D22" s="51" t="str">
        <f>H11</f>
        <v/>
      </c>
      <c r="E22" s="69">
        <v>4</v>
      </c>
      <c r="F22" s="51" t="str">
        <f>IF(D22="","",D22*E22)</f>
        <v/>
      </c>
      <c r="G22" s="402"/>
      <c r="H22" s="403"/>
    </row>
    <row r="23" spans="1:8" s="238" customFormat="1" ht="33" customHeight="1" x14ac:dyDescent="0.2">
      <c r="A23" s="49" t="s">
        <v>154</v>
      </c>
      <c r="B23" s="400" t="s">
        <v>155</v>
      </c>
      <c r="C23" s="401"/>
      <c r="D23" s="50"/>
      <c r="E23" s="69">
        <v>2</v>
      </c>
      <c r="F23" s="51" t="str">
        <f>IF(D23="","",D23*E23)</f>
        <v/>
      </c>
      <c r="G23" s="402"/>
      <c r="H23" s="403"/>
    </row>
    <row r="24" spans="1:8" s="238" customFormat="1" ht="33" customHeight="1" thickBot="1" x14ac:dyDescent="0.25">
      <c r="A24" s="49" t="s">
        <v>156</v>
      </c>
      <c r="B24" s="400" t="s">
        <v>157</v>
      </c>
      <c r="C24" s="401"/>
      <c r="D24" s="51" t="str">
        <f>IF(H17="","",H17)</f>
        <v/>
      </c>
      <c r="E24" s="69">
        <v>4</v>
      </c>
      <c r="F24" s="51" t="str">
        <f>IF(D24="","",D24*E24)</f>
        <v/>
      </c>
      <c r="G24" s="402"/>
      <c r="H24" s="403"/>
    </row>
    <row r="25" spans="1:8" s="238" customFormat="1" ht="30" customHeight="1" thickTop="1" thickBot="1" x14ac:dyDescent="0.25">
      <c r="A25" s="53"/>
      <c r="B25" s="54"/>
      <c r="C25" s="54"/>
      <c r="D25" s="54"/>
      <c r="E25" s="117"/>
      <c r="F25" s="118" t="str">
        <f>IF(F24="","",SUM(F22:F24))</f>
        <v/>
      </c>
      <c r="G25" s="128" t="s">
        <v>158</v>
      </c>
      <c r="H25" s="119" t="str">
        <f>IF(ISERROR(SUM(F25/10)),"",ROUND(F25/10,1))</f>
        <v/>
      </c>
    </row>
    <row r="26" spans="1:8" s="72" customFormat="1" ht="33.75" customHeight="1" thickTop="1" x14ac:dyDescent="0.25">
      <c r="A26" s="71" t="s">
        <v>159</v>
      </c>
      <c r="E26" s="73"/>
      <c r="F26" s="43"/>
      <c r="G26" s="43"/>
      <c r="H26" s="73"/>
    </row>
    <row r="27" spans="1:8" s="238" customFormat="1" ht="21" customHeight="1" x14ac:dyDescent="0.2">
      <c r="A27" s="57"/>
      <c r="E27" s="58"/>
    </row>
    <row r="28" spans="1:8" s="238" customFormat="1" ht="34.5" customHeight="1" x14ac:dyDescent="0.2">
      <c r="A28" s="421" t="s">
        <v>160</v>
      </c>
      <c r="B28" s="422"/>
      <c r="C28" s="422"/>
      <c r="D28" s="422"/>
      <c r="E28" s="422"/>
      <c r="F28" s="422"/>
      <c r="G28" s="422"/>
      <c r="H28" s="422"/>
    </row>
    <row r="29" spans="1:8" s="39" customFormat="1" ht="6" customHeight="1" x14ac:dyDescent="0.2">
      <c r="A29" s="423"/>
      <c r="B29" s="423"/>
      <c r="C29" s="423"/>
      <c r="D29" s="423"/>
      <c r="E29" s="423"/>
      <c r="F29" s="423"/>
      <c r="G29" s="423"/>
      <c r="H29" s="424"/>
    </row>
    <row r="30" spans="1:8" s="238" customFormat="1" ht="9.6" x14ac:dyDescent="0.2">
      <c r="A30" s="417" t="s">
        <v>161</v>
      </c>
      <c r="B30" s="418"/>
      <c r="C30" s="418"/>
      <c r="D30" s="418"/>
      <c r="F30" s="418" t="s">
        <v>162</v>
      </c>
      <c r="G30" s="418"/>
      <c r="H30" s="418"/>
    </row>
    <row r="31" spans="1:8" s="238" customFormat="1" ht="9.6" x14ac:dyDescent="0.2">
      <c r="A31" s="418"/>
      <c r="B31" s="418"/>
      <c r="C31" s="418"/>
      <c r="D31" s="418"/>
      <c r="F31" s="418"/>
      <c r="G31" s="418"/>
      <c r="H31" s="418"/>
    </row>
    <row r="32" spans="1:8" s="238" customFormat="1" ht="38.25" customHeight="1" x14ac:dyDescent="0.25">
      <c r="A32" s="419"/>
      <c r="B32" s="420"/>
      <c r="C32" s="420"/>
      <c r="D32" s="420"/>
      <c r="F32" s="420"/>
      <c r="G32" s="420"/>
      <c r="H32" s="420"/>
    </row>
    <row r="33" spans="1:1" s="238" customFormat="1" ht="9.6" x14ac:dyDescent="0.2">
      <c r="A33" s="57"/>
    </row>
    <row r="34" spans="1:1" s="238" customFormat="1" ht="9.6" x14ac:dyDescent="0.2">
      <c r="A34" s="57"/>
    </row>
    <row r="35" spans="1:1" s="238" customFormat="1" ht="9.6" x14ac:dyDescent="0.2">
      <c r="A35" s="57"/>
    </row>
    <row r="36" spans="1:1" s="238" customFormat="1" ht="9.6" x14ac:dyDescent="0.2">
      <c r="A36" s="57"/>
    </row>
    <row r="37" spans="1:1" s="238" customFormat="1" ht="9.6" x14ac:dyDescent="0.2">
      <c r="A37" s="57"/>
    </row>
    <row r="38" spans="1:1" s="238" customFormat="1" ht="9.6" x14ac:dyDescent="0.2">
      <c r="A38" s="57"/>
    </row>
    <row r="39" spans="1:1" s="238" customFormat="1" ht="9.6" x14ac:dyDescent="0.2">
      <c r="A39" s="57"/>
    </row>
    <row r="40" spans="1:1" s="238" customFormat="1" ht="9.6" x14ac:dyDescent="0.2">
      <c r="A40" s="57"/>
    </row>
    <row r="41" spans="1:1" s="238" customFormat="1" ht="9.6" x14ac:dyDescent="0.2">
      <c r="A41" s="57"/>
    </row>
    <row r="42" spans="1:1" s="238" customFormat="1" ht="9.6" x14ac:dyDescent="0.2">
      <c r="A42" s="57"/>
    </row>
    <row r="43" spans="1:1" s="238" customFormat="1" ht="9.6" x14ac:dyDescent="0.2">
      <c r="A43" s="57"/>
    </row>
    <row r="44" spans="1:1" s="238" customFormat="1" ht="9.6" x14ac:dyDescent="0.2">
      <c r="A44" s="57"/>
    </row>
    <row r="45" spans="1:1" s="238" customFormat="1" ht="9.6" x14ac:dyDescent="0.2">
      <c r="A45" s="57"/>
    </row>
    <row r="46" spans="1:1" s="238" customFormat="1" ht="9.6" x14ac:dyDescent="0.2">
      <c r="A46" s="57"/>
    </row>
    <row r="47" spans="1:1" s="238" customFormat="1" ht="9.6" x14ac:dyDescent="0.2">
      <c r="A47" s="57"/>
    </row>
    <row r="48" spans="1:1" s="238" customFormat="1" ht="9.6" x14ac:dyDescent="0.2">
      <c r="A48" s="57"/>
    </row>
    <row r="49" spans="1:1" s="238" customFormat="1" ht="9.6" x14ac:dyDescent="0.2">
      <c r="A49" s="57"/>
    </row>
    <row r="50" spans="1:1" s="238" customFormat="1" ht="9.6" x14ac:dyDescent="0.2">
      <c r="A50" s="57"/>
    </row>
    <row r="51" spans="1:1" s="238" customFormat="1" ht="9.6" x14ac:dyDescent="0.2">
      <c r="A51" s="57"/>
    </row>
    <row r="52" spans="1:1" s="238" customFormat="1" ht="9.6" x14ac:dyDescent="0.2">
      <c r="A52" s="57"/>
    </row>
    <row r="53" spans="1:1" s="238" customFormat="1" ht="9.6" x14ac:dyDescent="0.2">
      <c r="A53" s="57"/>
    </row>
    <row r="54" spans="1:1" s="238" customFormat="1" ht="9.6" x14ac:dyDescent="0.2">
      <c r="A54" s="57"/>
    </row>
    <row r="55" spans="1:1" s="238" customFormat="1" ht="9.6" x14ac:dyDescent="0.2">
      <c r="A55" s="57"/>
    </row>
    <row r="56" spans="1:1" s="238" customFormat="1" ht="9.6" x14ac:dyDescent="0.2">
      <c r="A56" s="57"/>
    </row>
    <row r="57" spans="1:1" s="238" customFormat="1" ht="9.6" x14ac:dyDescent="0.2">
      <c r="A57" s="57"/>
    </row>
    <row r="58" spans="1:1" s="238" customFormat="1" ht="9.6" x14ac:dyDescent="0.2">
      <c r="A58" s="57"/>
    </row>
    <row r="59" spans="1:1" s="238" customFormat="1" ht="9.6" x14ac:dyDescent="0.2">
      <c r="A59" s="57"/>
    </row>
    <row r="60" spans="1:1" s="238" customFormat="1" ht="9.6" x14ac:dyDescent="0.2">
      <c r="A60" s="57"/>
    </row>
    <row r="61" spans="1:1" s="238" customFormat="1" ht="9.6" x14ac:dyDescent="0.2">
      <c r="A61" s="57"/>
    </row>
    <row r="62" spans="1:1" s="238" customFormat="1" ht="9.6" x14ac:dyDescent="0.2"/>
    <row r="63" spans="1:1" s="238" customFormat="1" ht="9.6" x14ac:dyDescent="0.2"/>
    <row r="64" spans="1:1" s="238" customFormat="1" ht="9.6" x14ac:dyDescent="0.2"/>
    <row r="65" s="238" customFormat="1" ht="9.6" x14ac:dyDescent="0.2"/>
    <row r="66" s="238" customFormat="1" ht="9.6" x14ac:dyDescent="0.2"/>
    <row r="67" s="238" customFormat="1" ht="9.6" x14ac:dyDescent="0.2"/>
    <row r="68" s="238" customFormat="1" ht="9.6" x14ac:dyDescent="0.2"/>
    <row r="69" s="238" customFormat="1" ht="9.6" x14ac:dyDescent="0.2"/>
    <row r="70" s="238" customFormat="1" ht="9.6" x14ac:dyDescent="0.2"/>
    <row r="71" s="238" customFormat="1" ht="9.6" x14ac:dyDescent="0.2"/>
    <row r="72" s="238" customFormat="1" ht="9.6" x14ac:dyDescent="0.2"/>
    <row r="73" s="238" customFormat="1" ht="9.6" x14ac:dyDescent="0.2"/>
    <row r="74" s="238" customFormat="1" ht="9.6" x14ac:dyDescent="0.2"/>
    <row r="75" s="238" customFormat="1" ht="9.6" x14ac:dyDescent="0.2"/>
    <row r="76" s="238" customFormat="1" ht="9.6" x14ac:dyDescent="0.2"/>
    <row r="77" s="238" customFormat="1" ht="9.6" x14ac:dyDescent="0.2"/>
    <row r="78" s="238" customFormat="1" ht="9.6" x14ac:dyDescent="0.2"/>
    <row r="79" s="238" customFormat="1" ht="9.6" x14ac:dyDescent="0.2"/>
    <row r="80" s="238" customFormat="1" ht="9.6" x14ac:dyDescent="0.2"/>
    <row r="81" s="238" customFormat="1" ht="9.6" x14ac:dyDescent="0.2"/>
    <row r="82" s="238" customFormat="1" ht="9.6" x14ac:dyDescent="0.2"/>
    <row r="83" s="238" customFormat="1" ht="9.6" x14ac:dyDescent="0.2"/>
    <row r="84" s="238" customFormat="1" ht="9.6" x14ac:dyDescent="0.2"/>
    <row r="85" s="238" customFormat="1" ht="9.6" x14ac:dyDescent="0.2"/>
    <row r="86" s="238" customFormat="1" ht="9.6" x14ac:dyDescent="0.2"/>
    <row r="87" s="238" customFormat="1" ht="9.6" x14ac:dyDescent="0.2"/>
    <row r="88" s="238" customFormat="1" ht="9.6" x14ac:dyDescent="0.2"/>
    <row r="89" s="238" customFormat="1" ht="9.6" x14ac:dyDescent="0.2"/>
    <row r="90" s="238" customFormat="1" ht="9.6" x14ac:dyDescent="0.2"/>
    <row r="91" s="238" customFormat="1" ht="9.6" x14ac:dyDescent="0.2"/>
    <row r="92" s="238" customFormat="1" ht="9.6" x14ac:dyDescent="0.2"/>
    <row r="93" s="238" customFormat="1" ht="9.6" x14ac:dyDescent="0.2"/>
    <row r="94" s="238" customFormat="1" ht="9.6" x14ac:dyDescent="0.2"/>
    <row r="95" s="238" customFormat="1" ht="9.6" x14ac:dyDescent="0.2"/>
    <row r="96" s="238" customFormat="1" ht="9.6" x14ac:dyDescent="0.2"/>
    <row r="97" s="238" customFormat="1" ht="9.6" x14ac:dyDescent="0.2"/>
    <row r="98" s="238" customFormat="1" ht="9.6" x14ac:dyDescent="0.2"/>
    <row r="99" s="238" customFormat="1" ht="9.6" x14ac:dyDescent="0.2"/>
    <row r="100" s="238" customFormat="1" ht="9.6" x14ac:dyDescent="0.2"/>
    <row r="101" s="238" customFormat="1" ht="9.6" x14ac:dyDescent="0.2"/>
    <row r="102" s="238" customFormat="1" ht="9.6" x14ac:dyDescent="0.2"/>
    <row r="103" s="238" customFormat="1" ht="9.6" x14ac:dyDescent="0.2"/>
    <row r="104" s="238" customFormat="1" ht="9.6" x14ac:dyDescent="0.2"/>
    <row r="105" s="238" customFormat="1" ht="9.6" x14ac:dyDescent="0.2"/>
    <row r="106" s="238" customFormat="1" ht="9.6" x14ac:dyDescent="0.2"/>
    <row r="107" s="238" customFormat="1" ht="9.6" x14ac:dyDescent="0.2"/>
    <row r="108" s="238" customFormat="1" ht="9.6" x14ac:dyDescent="0.2"/>
    <row r="109" s="238" customFormat="1" ht="9.6" x14ac:dyDescent="0.2"/>
    <row r="110" s="238" customFormat="1" ht="9.6" x14ac:dyDescent="0.2"/>
    <row r="111" s="238" customFormat="1" ht="9.6" x14ac:dyDescent="0.2"/>
    <row r="112" s="238" customFormat="1" ht="9.6" x14ac:dyDescent="0.2"/>
    <row r="113" s="238" customFormat="1" ht="9.6" x14ac:dyDescent="0.2"/>
    <row r="114" s="238" customFormat="1" ht="9.6" x14ac:dyDescent="0.2"/>
    <row r="115" s="238" customFormat="1" ht="9.6" x14ac:dyDescent="0.2"/>
    <row r="116" s="238" customFormat="1" ht="9.6" x14ac:dyDescent="0.2"/>
    <row r="117" s="238" customFormat="1" ht="9.6" x14ac:dyDescent="0.2"/>
    <row r="118" s="238" customFormat="1" ht="9.6" x14ac:dyDescent="0.2"/>
    <row r="119" s="238" customFormat="1" ht="9.6" x14ac:dyDescent="0.2"/>
    <row r="120" s="238" customFormat="1" ht="9.6" x14ac:dyDescent="0.2"/>
    <row r="121" s="238" customFormat="1" ht="9.6" x14ac:dyDescent="0.2"/>
    <row r="122" s="238" customFormat="1" ht="9.6" x14ac:dyDescent="0.2"/>
    <row r="123" s="238" customFormat="1" ht="9.6" x14ac:dyDescent="0.2"/>
    <row r="124" s="238" customFormat="1" ht="9.6" x14ac:dyDescent="0.2"/>
    <row r="125" s="238" customFormat="1" ht="9.6" x14ac:dyDescent="0.2"/>
    <row r="126" s="238" customFormat="1" ht="9.6" x14ac:dyDescent="0.2"/>
    <row r="127" s="238" customFormat="1" ht="9.6" x14ac:dyDescent="0.2"/>
    <row r="128" s="238" customFormat="1" ht="9.6" x14ac:dyDescent="0.2"/>
    <row r="129" s="238" customFormat="1" ht="9.6" x14ac:dyDescent="0.2"/>
    <row r="130" s="238" customFormat="1" ht="9.6" x14ac:dyDescent="0.2"/>
    <row r="131" s="238" customFormat="1" ht="9.6" x14ac:dyDescent="0.2"/>
    <row r="132" s="238" customFormat="1" ht="9.6" x14ac:dyDescent="0.2"/>
    <row r="133" s="238" customFormat="1" ht="9.6" x14ac:dyDescent="0.2"/>
    <row r="134" s="238" customFormat="1" ht="9.6" x14ac:dyDescent="0.2"/>
    <row r="135" s="238" customFormat="1" ht="9.6" x14ac:dyDescent="0.2"/>
    <row r="136" s="238" customFormat="1" ht="9.6" x14ac:dyDescent="0.2"/>
    <row r="137" s="238" customFormat="1" ht="9.6" x14ac:dyDescent="0.2"/>
    <row r="138" s="238" customFormat="1" ht="9.6" x14ac:dyDescent="0.2"/>
    <row r="139" s="238" customFormat="1" ht="9.6" x14ac:dyDescent="0.2"/>
    <row r="140" s="238" customFormat="1" ht="9.6" x14ac:dyDescent="0.2"/>
    <row r="141" s="238" customFormat="1" ht="9.6" x14ac:dyDescent="0.2"/>
    <row r="142" s="238" customFormat="1" ht="9.6" x14ac:dyDescent="0.2"/>
    <row r="143" s="238" customFormat="1" ht="9.6" x14ac:dyDescent="0.2"/>
    <row r="144" s="238" customFormat="1" ht="9.6" x14ac:dyDescent="0.2"/>
    <row r="145" s="238" customFormat="1" ht="9.6" x14ac:dyDescent="0.2"/>
    <row r="146" s="238" customFormat="1" ht="9.6" x14ac:dyDescent="0.2"/>
    <row r="147" s="238" customFormat="1" ht="9.6" x14ac:dyDescent="0.2"/>
    <row r="148" s="238" customFormat="1" ht="9.6" x14ac:dyDescent="0.2"/>
    <row r="149" s="238" customFormat="1" ht="9.6" x14ac:dyDescent="0.2"/>
    <row r="150" s="238" customFormat="1" ht="9.6" x14ac:dyDescent="0.2"/>
    <row r="151" s="238" customFormat="1" ht="9.6" x14ac:dyDescent="0.2"/>
    <row r="152" s="238" customFormat="1" ht="9.6" x14ac:dyDescent="0.2"/>
    <row r="153" s="238" customFormat="1" ht="9.6" x14ac:dyDescent="0.2"/>
    <row r="154" s="238" customFormat="1" ht="9.6" x14ac:dyDescent="0.2"/>
    <row r="155" s="238" customFormat="1" ht="9.6" x14ac:dyDescent="0.2"/>
    <row r="156" s="238" customFormat="1" ht="9.6" x14ac:dyDescent="0.2"/>
    <row r="157" s="238" customFormat="1" ht="9.6" x14ac:dyDescent="0.2"/>
    <row r="158" s="238" customFormat="1" ht="9.6" x14ac:dyDescent="0.2"/>
    <row r="159" s="238" customFormat="1" ht="9.6" x14ac:dyDescent="0.2"/>
    <row r="160" s="238" customFormat="1" ht="9.6" x14ac:dyDescent="0.2"/>
    <row r="161" s="238" customFormat="1" ht="9.6" x14ac:dyDescent="0.2"/>
    <row r="162" s="238" customFormat="1" ht="9.6" x14ac:dyDescent="0.2"/>
    <row r="163" s="238" customFormat="1" ht="9.6" x14ac:dyDescent="0.2"/>
    <row r="164" s="238" customFormat="1" ht="9.6" x14ac:dyDescent="0.2"/>
    <row r="165" s="238" customFormat="1" ht="9.6" x14ac:dyDescent="0.2"/>
    <row r="166" s="238" customFormat="1" ht="9.6" x14ac:dyDescent="0.2"/>
    <row r="167" s="238" customFormat="1" ht="9.6" x14ac:dyDescent="0.2"/>
    <row r="168" s="238" customFormat="1" ht="9.6" x14ac:dyDescent="0.2"/>
    <row r="169" s="238" customFormat="1" ht="9.6" x14ac:dyDescent="0.2"/>
    <row r="170" s="238" customFormat="1" ht="9.6" x14ac:dyDescent="0.2"/>
    <row r="171" s="238" customFormat="1" ht="9.6" x14ac:dyDescent="0.2"/>
    <row r="172" s="238" customFormat="1" ht="9.6" x14ac:dyDescent="0.2"/>
    <row r="173" s="238" customFormat="1" ht="9.6" x14ac:dyDescent="0.2"/>
  </sheetData>
  <sheetProtection sheet="1" objects="1" scenarios="1"/>
  <mergeCells count="30">
    <mergeCell ref="A30:D31"/>
    <mergeCell ref="F30:H31"/>
    <mergeCell ref="A32:D32"/>
    <mergeCell ref="F32:H32"/>
    <mergeCell ref="B23:C23"/>
    <mergeCell ref="G23:H23"/>
    <mergeCell ref="B24:C24"/>
    <mergeCell ref="G24:H24"/>
    <mergeCell ref="A28:H28"/>
    <mergeCell ref="A29:H29"/>
    <mergeCell ref="B22:C22"/>
    <mergeCell ref="G22:H22"/>
    <mergeCell ref="B9:C9"/>
    <mergeCell ref="G9:H9"/>
    <mergeCell ref="B10:C10"/>
    <mergeCell ref="G10:H10"/>
    <mergeCell ref="A13:H13"/>
    <mergeCell ref="A14:E14"/>
    <mergeCell ref="B15:E15"/>
    <mergeCell ref="G15:H15"/>
    <mergeCell ref="B16:E16"/>
    <mergeCell ref="G16:H16"/>
    <mergeCell ref="A19:H19"/>
    <mergeCell ref="B8:C8"/>
    <mergeCell ref="G8:H8"/>
    <mergeCell ref="A1:B1"/>
    <mergeCell ref="F1:H1"/>
    <mergeCell ref="A3:H4"/>
    <mergeCell ref="B7:C7"/>
    <mergeCell ref="G7:H7"/>
  </mergeCells>
  <conditionalFormatting sqref="F1:H1">
    <cfRule type="cellIs" dxfId="38" priority="1" operator="equal">
      <formula>0</formula>
    </cfRule>
  </conditionalFormatting>
  <pageMargins left="0.78740157480314965" right="0.78740157480314965" top="0.78740157480314965" bottom="0.78740157480314965" header="0.51181102362204722" footer="0.51181102362204722"/>
  <pageSetup paperSize="9" scale="93" orientation="portrait" copies="2" r:id="rId1"/>
  <headerFooter alignWithMargins="0">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dimension ref="A1:G50"/>
  <sheetViews>
    <sheetView view="pageLayout" zoomScaleNormal="100" zoomScaleSheetLayoutView="75" workbookViewId="0">
      <selection activeCell="G2" sqref="G2"/>
    </sheetView>
  </sheetViews>
  <sheetFormatPr baseColWidth="10" defaultColWidth="11.44140625" defaultRowHeight="13.2" x14ac:dyDescent="0.25"/>
  <cols>
    <col min="1" max="1" width="7.109375" style="240" customWidth="1"/>
    <col min="2" max="2" width="19" style="240" customWidth="1"/>
    <col min="3" max="7" width="13.109375" style="240" customWidth="1"/>
    <col min="8" max="16384" width="11.44140625" style="240"/>
  </cols>
  <sheetData>
    <row r="1" spans="1:7" x14ac:dyDescent="0.25">
      <c r="A1" s="425" t="s">
        <v>171</v>
      </c>
      <c r="B1" s="426"/>
      <c r="C1" s="426"/>
      <c r="D1" s="426"/>
      <c r="E1" s="426"/>
      <c r="F1" s="426"/>
      <c r="G1" s="426"/>
    </row>
    <row r="2" spans="1:7" s="238" customFormat="1" ht="14.25" customHeight="1" x14ac:dyDescent="0.25">
      <c r="A2" s="122">
        <v>21807</v>
      </c>
      <c r="B2" s="357" t="s">
        <v>116</v>
      </c>
      <c r="C2" s="357"/>
      <c r="D2" s="357"/>
      <c r="E2" s="358"/>
      <c r="F2" s="359" t="s">
        <v>117</v>
      </c>
      <c r="G2" s="123">
        <v>0</v>
      </c>
    </row>
    <row r="3" spans="1:7" s="238" customFormat="1" ht="14.25" customHeight="1" x14ac:dyDescent="0.25">
      <c r="A3" s="124"/>
      <c r="B3" s="357" t="s">
        <v>118</v>
      </c>
      <c r="C3" s="357"/>
      <c r="D3" s="357"/>
      <c r="E3" s="358"/>
      <c r="F3" s="359"/>
      <c r="G3" s="243"/>
    </row>
    <row r="4" spans="1:7" s="238" customFormat="1" ht="14.25" customHeight="1" x14ac:dyDescent="0.25">
      <c r="A4" s="124"/>
      <c r="B4" s="357" t="s">
        <v>119</v>
      </c>
      <c r="C4" s="357"/>
      <c r="D4" s="357"/>
      <c r="E4" s="358"/>
      <c r="F4" s="360" t="s">
        <v>120</v>
      </c>
      <c r="G4" s="237">
        <v>0</v>
      </c>
    </row>
    <row r="5" spans="1:7" s="238" customFormat="1" ht="15.75" customHeight="1" thickBot="1" x14ac:dyDescent="0.25">
      <c r="A5" s="124"/>
      <c r="B5" s="124"/>
      <c r="C5" s="124"/>
      <c r="D5" s="124"/>
      <c r="E5" s="124"/>
      <c r="F5" s="361"/>
      <c r="G5" s="124"/>
    </row>
    <row r="6" spans="1:7" s="170" customFormat="1" ht="17.25" customHeight="1" x14ac:dyDescent="0.25">
      <c r="A6" s="244"/>
      <c r="B6" s="362" t="s">
        <v>121</v>
      </c>
      <c r="C6" s="362"/>
      <c r="D6" s="362"/>
      <c r="E6" s="362"/>
      <c r="F6" s="362"/>
      <c r="G6" s="245"/>
    </row>
    <row r="7" spans="1:7" s="170" customFormat="1" ht="17.25" customHeight="1" thickBot="1" x14ac:dyDescent="0.3">
      <c r="A7" s="363" t="s">
        <v>122</v>
      </c>
      <c r="B7" s="364"/>
      <c r="C7" s="364"/>
      <c r="D7" s="364"/>
      <c r="E7" s="364"/>
      <c r="F7" s="364"/>
      <c r="G7" s="365"/>
    </row>
    <row r="8" spans="1:7" s="238" customFormat="1" ht="11.25" customHeight="1" x14ac:dyDescent="0.2">
      <c r="A8" s="124"/>
      <c r="B8" s="124"/>
      <c r="C8" s="124"/>
      <c r="D8" s="124"/>
      <c r="E8" s="124"/>
      <c r="F8" s="124"/>
      <c r="G8" s="124"/>
    </row>
    <row r="9" spans="1:7" s="238" customFormat="1" ht="21" customHeight="1" x14ac:dyDescent="0.2">
      <c r="A9" s="366" t="s">
        <v>123</v>
      </c>
      <c r="B9" s="366"/>
      <c r="C9" s="366"/>
      <c r="D9" s="366"/>
      <c r="E9" s="366"/>
      <c r="F9" s="366"/>
      <c r="G9" s="366"/>
    </row>
    <row r="10" spans="1:7" s="170" customFormat="1" x14ac:dyDescent="0.25">
      <c r="A10" s="246"/>
      <c r="B10" s="246"/>
      <c r="C10" s="246"/>
      <c r="D10" s="246"/>
      <c r="E10" s="246"/>
      <c r="F10" s="246"/>
      <c r="G10" s="246"/>
    </row>
    <row r="11" spans="1:7" s="39" customFormat="1" ht="12" customHeight="1" x14ac:dyDescent="0.25">
      <c r="A11" s="367" t="s">
        <v>124</v>
      </c>
      <c r="B11" s="367"/>
      <c r="C11" s="367"/>
      <c r="D11" s="367"/>
      <c r="E11" s="367"/>
      <c r="F11" s="367"/>
      <c r="G11" s="367"/>
    </row>
    <row r="12" spans="1:7" s="238" customFormat="1" ht="9.6" x14ac:dyDescent="0.2">
      <c r="A12" s="124"/>
      <c r="B12" s="124"/>
      <c r="C12" s="124"/>
      <c r="D12" s="124"/>
      <c r="E12" s="124"/>
      <c r="F12" s="124"/>
      <c r="G12" s="124"/>
    </row>
    <row r="13" spans="1:7" s="238" customFormat="1" ht="9.6" x14ac:dyDescent="0.2">
      <c r="A13" s="352" t="s">
        <v>125</v>
      </c>
      <c r="B13" s="352"/>
      <c r="C13" s="355">
        <v>0</v>
      </c>
      <c r="D13" s="355"/>
      <c r="E13" s="355"/>
      <c r="F13" s="355"/>
      <c r="G13" s="355"/>
    </row>
    <row r="14" spans="1:7" s="39" customFormat="1" ht="10.5" customHeight="1" x14ac:dyDescent="0.2">
      <c r="A14" s="353"/>
      <c r="B14" s="353"/>
      <c r="C14" s="356"/>
      <c r="D14" s="356"/>
      <c r="E14" s="356"/>
      <c r="F14" s="356"/>
      <c r="G14" s="356"/>
    </row>
    <row r="15" spans="1:7" s="238" customFormat="1" ht="9.6" x14ac:dyDescent="0.2">
      <c r="A15" s="124"/>
      <c r="B15" s="124"/>
      <c r="C15" s="124"/>
      <c r="D15" s="124"/>
      <c r="E15" s="124"/>
      <c r="F15" s="124"/>
      <c r="G15" s="124"/>
    </row>
    <row r="16" spans="1:7" s="238" customFormat="1" ht="9.6" x14ac:dyDescent="0.2">
      <c r="A16" s="352" t="s">
        <v>126</v>
      </c>
      <c r="B16" s="352"/>
      <c r="C16" s="354">
        <v>0</v>
      </c>
      <c r="D16" s="355"/>
      <c r="E16" s="355"/>
      <c r="F16" s="355"/>
      <c r="G16" s="355"/>
    </row>
    <row r="17" spans="1:7" s="39" customFormat="1" ht="11.4" x14ac:dyDescent="0.2">
      <c r="A17" s="353"/>
      <c r="B17" s="353"/>
      <c r="C17" s="356"/>
      <c r="D17" s="356"/>
      <c r="E17" s="356"/>
      <c r="F17" s="356"/>
      <c r="G17" s="356"/>
    </row>
    <row r="18" spans="1:7" s="170" customFormat="1" ht="13.5" customHeight="1" x14ac:dyDescent="0.25">
      <c r="A18" s="246"/>
      <c r="B18" s="246"/>
      <c r="C18" s="246"/>
      <c r="D18" s="246"/>
      <c r="E18" s="246"/>
      <c r="F18" s="246"/>
      <c r="G18" s="246"/>
    </row>
    <row r="19" spans="1:7" s="238" customFormat="1" ht="9.6" x14ac:dyDescent="0.2">
      <c r="A19" s="125"/>
      <c r="B19" s="126"/>
      <c r="C19" s="126"/>
      <c r="D19" s="126"/>
      <c r="E19" s="126"/>
      <c r="F19" s="126"/>
      <c r="G19" s="127"/>
    </row>
    <row r="20" spans="1:7" s="39" customFormat="1" ht="12" x14ac:dyDescent="0.25">
      <c r="A20" s="374" t="s">
        <v>127</v>
      </c>
      <c r="B20" s="375"/>
      <c r="C20" s="375"/>
      <c r="D20" s="375"/>
      <c r="E20" s="375"/>
      <c r="F20" s="375"/>
      <c r="G20" s="376"/>
    </row>
    <row r="21" spans="1:7" s="238" customFormat="1" ht="9.6" x14ac:dyDescent="0.2">
      <c r="A21" s="429" t="s">
        <v>128</v>
      </c>
      <c r="B21" s="430"/>
      <c r="C21" s="430"/>
      <c r="D21" s="430"/>
      <c r="E21" s="430"/>
      <c r="F21" s="430"/>
      <c r="G21" s="431"/>
    </row>
    <row r="22" spans="1:7" s="238" customFormat="1" ht="9.6" x14ac:dyDescent="0.2">
      <c r="A22" s="40"/>
      <c r="B22" s="41"/>
      <c r="C22" s="41"/>
      <c r="D22" s="41"/>
      <c r="E22" s="41"/>
      <c r="F22" s="41"/>
      <c r="G22" s="42"/>
    </row>
    <row r="23" spans="1:7" s="170" customFormat="1" ht="10.5" customHeight="1" x14ac:dyDescent="0.25"/>
    <row r="24" spans="1:7" s="39" customFormat="1" ht="12" x14ac:dyDescent="0.25">
      <c r="A24" s="432" t="s">
        <v>129</v>
      </c>
      <c r="B24" s="433"/>
      <c r="C24" s="433"/>
      <c r="D24" s="433"/>
      <c r="E24" s="433"/>
      <c r="F24" s="433"/>
      <c r="G24" s="433"/>
    </row>
    <row r="25" spans="1:7" s="238" customFormat="1" ht="9.6" x14ac:dyDescent="0.2"/>
    <row r="26" spans="1:7" s="238" customFormat="1" ht="30" customHeight="1" x14ac:dyDescent="0.2">
      <c r="A26" s="427" t="s">
        <v>130</v>
      </c>
      <c r="B26" s="428"/>
      <c r="C26" s="428"/>
      <c r="D26" s="428"/>
      <c r="E26" s="428"/>
      <c r="F26" s="428"/>
      <c r="G26" s="428"/>
    </row>
    <row r="27" spans="1:7" s="238" customFormat="1" ht="9.6" x14ac:dyDescent="0.2"/>
    <row r="28" spans="1:7" s="238" customFormat="1" ht="180" customHeight="1" x14ac:dyDescent="0.2">
      <c r="A28" s="384"/>
      <c r="B28" s="385"/>
      <c r="C28" s="385"/>
      <c r="D28" s="385"/>
      <c r="E28" s="385"/>
      <c r="F28" s="385"/>
      <c r="G28" s="386"/>
    </row>
    <row r="29" spans="1:7" s="238" customFormat="1" ht="9.6" x14ac:dyDescent="0.2"/>
    <row r="30" spans="1:7" s="238" customFormat="1" ht="9.6" x14ac:dyDescent="0.2">
      <c r="A30" s="387" t="s">
        <v>131</v>
      </c>
      <c r="B30" s="387"/>
      <c r="C30" s="387"/>
      <c r="E30" s="387" t="s">
        <v>132</v>
      </c>
      <c r="F30" s="387"/>
      <c r="G30" s="387"/>
    </row>
    <row r="31" spans="1:7" s="238" customFormat="1" ht="9.6" x14ac:dyDescent="0.2">
      <c r="A31" s="387"/>
      <c r="B31" s="387"/>
      <c r="C31" s="387"/>
      <c r="E31" s="387"/>
      <c r="F31" s="387"/>
      <c r="G31" s="387"/>
    </row>
    <row r="32" spans="1:7" s="238" customFormat="1" ht="33" customHeight="1" x14ac:dyDescent="0.25">
      <c r="A32" s="370"/>
      <c r="B32" s="370"/>
      <c r="C32" s="370"/>
      <c r="E32" s="371"/>
      <c r="F32" s="371"/>
      <c r="G32" s="371"/>
    </row>
    <row r="33" spans="1:7" s="238" customFormat="1" ht="33.75" customHeight="1" x14ac:dyDescent="0.25">
      <c r="E33" s="371"/>
      <c r="F33" s="371"/>
      <c r="G33" s="371"/>
    </row>
    <row r="34" spans="1:7" s="238" customFormat="1" ht="9" customHeight="1" x14ac:dyDescent="0.2">
      <c r="E34" s="43"/>
      <c r="F34" s="43"/>
      <c r="G34" s="43"/>
    </row>
    <row r="35" spans="1:7" s="238" customFormat="1" ht="9.6" x14ac:dyDescent="0.2">
      <c r="A35" s="372" t="s">
        <v>133</v>
      </c>
      <c r="B35" s="373"/>
      <c r="C35" s="373"/>
      <c r="D35" s="373"/>
      <c r="E35" s="373"/>
      <c r="F35" s="373"/>
      <c r="G35" s="373"/>
    </row>
    <row r="36" spans="1:7" s="238" customFormat="1" ht="9.6" x14ac:dyDescent="0.2">
      <c r="A36" s="373"/>
      <c r="B36" s="373"/>
      <c r="C36" s="373"/>
      <c r="D36" s="373"/>
      <c r="E36" s="373"/>
      <c r="F36" s="373"/>
      <c r="G36" s="373"/>
    </row>
    <row r="37" spans="1:7" s="238" customFormat="1" ht="12.75" customHeight="1" x14ac:dyDescent="0.2">
      <c r="A37" s="373"/>
      <c r="B37" s="373"/>
      <c r="C37" s="373"/>
      <c r="D37" s="373"/>
      <c r="E37" s="373"/>
      <c r="F37" s="373"/>
      <c r="G37" s="373"/>
    </row>
    <row r="38" spans="1:7" s="238" customFormat="1" ht="9.6" hidden="1" x14ac:dyDescent="0.2">
      <c r="A38" s="373"/>
      <c r="B38" s="373"/>
      <c r="C38" s="373"/>
      <c r="D38" s="373"/>
      <c r="E38" s="373"/>
      <c r="F38" s="373"/>
      <c r="G38" s="373"/>
    </row>
    <row r="39" spans="1:7" s="238" customFormat="1" ht="16.5" customHeight="1" x14ac:dyDescent="0.25">
      <c r="A39" s="169" t="s">
        <v>261</v>
      </c>
      <c r="B39" s="169"/>
      <c r="C39" s="169"/>
      <c r="D39" s="169" t="s">
        <v>262</v>
      </c>
      <c r="E39" s="169"/>
      <c r="F39" s="169"/>
      <c r="G39" s="169"/>
    </row>
    <row r="40" spans="1:7" ht="10.199999999999999" customHeight="1" x14ac:dyDescent="0.25">
      <c r="A40" s="74">
        <v>6</v>
      </c>
      <c r="B40" s="75" t="s">
        <v>263</v>
      </c>
      <c r="C40" s="308"/>
      <c r="D40" s="74">
        <v>5</v>
      </c>
      <c r="E40" s="75" t="s">
        <v>264</v>
      </c>
      <c r="F40" s="308"/>
      <c r="G40" s="308"/>
    </row>
    <row r="41" spans="1:7" ht="10.199999999999999" customHeight="1" x14ac:dyDescent="0.25">
      <c r="A41" s="74" t="s">
        <v>163</v>
      </c>
      <c r="B41" s="75" t="s">
        <v>265</v>
      </c>
      <c r="C41" s="308"/>
      <c r="D41" s="74">
        <v>4</v>
      </c>
      <c r="E41" s="75" t="s">
        <v>266</v>
      </c>
      <c r="F41" s="308"/>
      <c r="G41" s="308"/>
    </row>
    <row r="42" spans="1:7" ht="10.199999999999999" customHeight="1" x14ac:dyDescent="0.25">
      <c r="A42" s="74">
        <v>5</v>
      </c>
      <c r="B42" s="75" t="s">
        <v>267</v>
      </c>
      <c r="C42" s="308"/>
      <c r="D42" s="74">
        <v>3</v>
      </c>
      <c r="E42" s="75" t="s">
        <v>268</v>
      </c>
      <c r="F42" s="308"/>
      <c r="G42" s="308"/>
    </row>
    <row r="43" spans="1:7" ht="10.199999999999999" customHeight="1" x14ac:dyDescent="0.25">
      <c r="A43" s="74" t="s">
        <v>164</v>
      </c>
      <c r="B43" s="75" t="s">
        <v>265</v>
      </c>
      <c r="C43" s="308"/>
      <c r="D43" s="74">
        <v>2</v>
      </c>
      <c r="E43" s="75" t="s">
        <v>269</v>
      </c>
      <c r="F43" s="308"/>
      <c r="G43" s="308"/>
    </row>
    <row r="44" spans="1:7" ht="10.199999999999999" customHeight="1" x14ac:dyDescent="0.25">
      <c r="A44" s="74">
        <v>4</v>
      </c>
      <c r="B44" s="75" t="s">
        <v>270</v>
      </c>
      <c r="C44" s="308"/>
      <c r="D44" s="74">
        <v>1</v>
      </c>
      <c r="E44" s="75" t="s">
        <v>271</v>
      </c>
      <c r="F44" s="308"/>
      <c r="G44" s="308"/>
    </row>
    <row r="45" spans="1:7" ht="10.199999999999999" customHeight="1" x14ac:dyDescent="0.25">
      <c r="A45" s="74" t="s">
        <v>165</v>
      </c>
      <c r="B45" s="75" t="s">
        <v>265</v>
      </c>
      <c r="C45" s="308"/>
      <c r="D45" s="74">
        <v>0</v>
      </c>
      <c r="E45" s="75" t="s">
        <v>272</v>
      </c>
      <c r="F45" s="308"/>
      <c r="G45" s="308"/>
    </row>
    <row r="46" spans="1:7" ht="10.199999999999999" customHeight="1" x14ac:dyDescent="0.25">
      <c r="A46" s="74">
        <v>3</v>
      </c>
      <c r="B46" s="75" t="s">
        <v>273</v>
      </c>
      <c r="C46" s="308"/>
      <c r="D46" s="308"/>
      <c r="E46" s="308"/>
      <c r="F46" s="308"/>
      <c r="G46" s="308"/>
    </row>
    <row r="47" spans="1:7" ht="10.199999999999999" customHeight="1" x14ac:dyDescent="0.25">
      <c r="A47" s="74" t="s">
        <v>166</v>
      </c>
      <c r="B47" s="75" t="s">
        <v>265</v>
      </c>
      <c r="C47" s="308"/>
      <c r="D47" s="308"/>
      <c r="E47" s="308"/>
      <c r="F47" s="308"/>
      <c r="G47" s="308"/>
    </row>
    <row r="48" spans="1:7" ht="10.199999999999999" customHeight="1" x14ac:dyDescent="0.25">
      <c r="A48" s="74">
        <v>2</v>
      </c>
      <c r="B48" s="75" t="s">
        <v>274</v>
      </c>
      <c r="C48" s="308"/>
      <c r="D48" s="308"/>
      <c r="E48" s="308"/>
      <c r="F48" s="308"/>
      <c r="G48" s="308"/>
    </row>
    <row r="49" spans="1:7" ht="10.199999999999999" customHeight="1" x14ac:dyDescent="0.25">
      <c r="A49" s="74" t="s">
        <v>167</v>
      </c>
      <c r="B49" s="75" t="s">
        <v>265</v>
      </c>
      <c r="C49" s="308"/>
      <c r="D49" s="308"/>
      <c r="E49" s="308"/>
      <c r="F49" s="308"/>
      <c r="G49" s="308"/>
    </row>
    <row r="50" spans="1:7" ht="10.199999999999999" customHeight="1" x14ac:dyDescent="0.25">
      <c r="A50" s="74">
        <v>1</v>
      </c>
      <c r="B50" s="75" t="s">
        <v>275</v>
      </c>
      <c r="C50" s="308"/>
      <c r="D50" s="308"/>
      <c r="E50" s="308"/>
      <c r="F50" s="308"/>
      <c r="G50" s="308"/>
    </row>
  </sheetData>
  <sheetProtection sheet="1" objects="1" scenarios="1"/>
  <mergeCells count="25">
    <mergeCell ref="A35:G38"/>
    <mergeCell ref="A28:G28"/>
    <mergeCell ref="A30:C31"/>
    <mergeCell ref="E30:G31"/>
    <mergeCell ref="A32:C32"/>
    <mergeCell ref="E32:G32"/>
    <mergeCell ref="E33:G33"/>
    <mergeCell ref="A26:G26"/>
    <mergeCell ref="B6:F6"/>
    <mergeCell ref="A7:G7"/>
    <mergeCell ref="A9:G9"/>
    <mergeCell ref="A11:G11"/>
    <mergeCell ref="A13:B14"/>
    <mergeCell ref="C13:G14"/>
    <mergeCell ref="A16:B17"/>
    <mergeCell ref="C16:G17"/>
    <mergeCell ref="A20:G20"/>
    <mergeCell ref="A21:G21"/>
    <mergeCell ref="A24:G24"/>
    <mergeCell ref="A1:G1"/>
    <mergeCell ref="B2:E2"/>
    <mergeCell ref="F2:F3"/>
    <mergeCell ref="B3:E3"/>
    <mergeCell ref="B4:E4"/>
    <mergeCell ref="F4:F5"/>
  </mergeCells>
  <conditionalFormatting sqref="G2:G4">
    <cfRule type="cellIs" dxfId="37" priority="2" operator="equal">
      <formula>0</formula>
    </cfRule>
  </conditionalFormatting>
  <conditionalFormatting sqref="C13:G17">
    <cfRule type="cellIs" dxfId="36" priority="1" operator="equal">
      <formula>0</formula>
    </cfRule>
  </conditionalFormatting>
  <pageMargins left="0.78740157480314965" right="0.78740157480314965" top="0.78740157480314965" bottom="0.78740157480314965" header="0.51181102362204722" footer="0.51181102362204722"/>
  <pageSetup paperSize="9" scale="93" orientation="portrait" r:id="rId1"/>
  <headerFooter alignWithMargins="0">
    <oddFooter>&amp;Cpage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I173"/>
  <sheetViews>
    <sheetView view="pageLayout" zoomScaleNormal="115" workbookViewId="0">
      <selection activeCell="F1" sqref="F1:H1"/>
    </sheetView>
  </sheetViews>
  <sheetFormatPr baseColWidth="10" defaultColWidth="11.44140625" defaultRowHeight="13.2" x14ac:dyDescent="0.25"/>
  <cols>
    <col min="1" max="1" width="2.33203125" style="75" customWidth="1"/>
    <col min="2" max="2" width="19.109375" style="240" customWidth="1"/>
    <col min="3" max="3" width="15" style="240" customWidth="1"/>
    <col min="4" max="4" width="7.44140625" style="240" customWidth="1"/>
    <col min="5" max="5" width="7.88671875" style="240" customWidth="1"/>
    <col min="6" max="6" width="7.5546875" style="240" customWidth="1"/>
    <col min="7" max="7" width="23.88671875" style="240" customWidth="1"/>
    <col min="8" max="8" width="10" style="240" customWidth="1"/>
    <col min="9" max="16384" width="11.44140625" style="240"/>
  </cols>
  <sheetData>
    <row r="1" spans="1:9" s="238" customFormat="1" ht="20.25" customHeight="1" x14ac:dyDescent="0.25">
      <c r="A1" s="392">
        <v>21807</v>
      </c>
      <c r="B1" s="392"/>
      <c r="D1" s="238" t="s">
        <v>134</v>
      </c>
      <c r="F1" s="393">
        <v>0</v>
      </c>
      <c r="G1" s="393"/>
      <c r="H1" s="393"/>
    </row>
    <row r="2" spans="1:9" s="238" customFormat="1" ht="23.25" customHeight="1" x14ac:dyDescent="0.2"/>
    <row r="3" spans="1:9" s="39" customFormat="1" ht="11.4" x14ac:dyDescent="0.2">
      <c r="A3" s="394" t="s">
        <v>135</v>
      </c>
      <c r="B3" s="394"/>
      <c r="C3" s="394"/>
      <c r="D3" s="394"/>
      <c r="E3" s="394"/>
      <c r="F3" s="394"/>
      <c r="G3" s="394"/>
      <c r="H3" s="395"/>
    </row>
    <row r="4" spans="1:9" s="39" customFormat="1" ht="15" customHeight="1" x14ac:dyDescent="0.2">
      <c r="A4" s="394"/>
      <c r="B4" s="394"/>
      <c r="C4" s="394"/>
      <c r="D4" s="394"/>
      <c r="E4" s="394"/>
      <c r="F4" s="394"/>
      <c r="G4" s="394"/>
      <c r="H4" s="395"/>
    </row>
    <row r="5" spans="1:9" s="238" customFormat="1" ht="2.25" hidden="1" customHeight="1" x14ac:dyDescent="0.2"/>
    <row r="6" spans="1:9" s="238" customFormat="1" ht="30.75" customHeight="1" x14ac:dyDescent="0.2">
      <c r="A6" s="44" t="s">
        <v>136</v>
      </c>
      <c r="B6" s="45"/>
      <c r="C6" s="45"/>
      <c r="D6" s="46" t="s">
        <v>137</v>
      </c>
      <c r="E6" s="47" t="s">
        <v>138</v>
      </c>
      <c r="F6" s="46" t="s">
        <v>139</v>
      </c>
      <c r="G6" s="44" t="s">
        <v>140</v>
      </c>
      <c r="H6" s="48"/>
    </row>
    <row r="7" spans="1:9" s="238" customFormat="1" ht="38.25" customHeight="1" x14ac:dyDescent="0.2">
      <c r="A7" s="49" t="s">
        <v>23</v>
      </c>
      <c r="B7" s="396" t="s">
        <v>575</v>
      </c>
      <c r="C7" s="397"/>
      <c r="D7" s="51" t="str">
        <f>'notes détail'!H29</f>
        <v/>
      </c>
      <c r="E7" s="69">
        <v>5</v>
      </c>
      <c r="F7" s="51" t="str">
        <f>IF(D7="","",D7*E7)</f>
        <v/>
      </c>
      <c r="G7" s="398"/>
      <c r="H7" s="399"/>
    </row>
    <row r="8" spans="1:9" s="52" customFormat="1" ht="38.25" customHeight="1" x14ac:dyDescent="0.25">
      <c r="A8" s="49" t="s">
        <v>28</v>
      </c>
      <c r="B8" s="388" t="s">
        <v>174</v>
      </c>
      <c r="C8" s="389"/>
      <c r="D8" s="51" t="str">
        <f>'notes détail'!H32</f>
        <v/>
      </c>
      <c r="E8" s="69">
        <v>2</v>
      </c>
      <c r="F8" s="51" t="str">
        <f>IF(D8="","",D8*E8)</f>
        <v/>
      </c>
      <c r="G8" s="390"/>
      <c r="H8" s="391"/>
    </row>
    <row r="9" spans="1:9" s="238" customFormat="1" ht="45" customHeight="1" x14ac:dyDescent="0.2">
      <c r="A9" s="49" t="s">
        <v>29</v>
      </c>
      <c r="B9" s="400" t="s">
        <v>175</v>
      </c>
      <c r="C9" s="401"/>
      <c r="D9" s="51" t="str">
        <f>'notes détail'!H35</f>
        <v/>
      </c>
      <c r="E9" s="69">
        <v>2</v>
      </c>
      <c r="F9" s="51" t="str">
        <f>IF(D9="","",D9*E9)</f>
        <v/>
      </c>
      <c r="G9" s="398"/>
      <c r="H9" s="399"/>
    </row>
    <row r="10" spans="1:9" s="238" customFormat="1" ht="38.25" customHeight="1" thickBot="1" x14ac:dyDescent="0.25">
      <c r="A10" s="49" t="s">
        <v>141</v>
      </c>
      <c r="B10" s="400" t="s">
        <v>176</v>
      </c>
      <c r="C10" s="401"/>
      <c r="D10" s="51" t="str">
        <f>'notes détail'!I38</f>
        <v/>
      </c>
      <c r="E10" s="69">
        <v>1</v>
      </c>
      <c r="F10" s="51" t="str">
        <f>IF(D10="","",D10*E10)</f>
        <v/>
      </c>
      <c r="G10" s="404"/>
      <c r="H10" s="405"/>
    </row>
    <row r="11" spans="1:9" s="238" customFormat="1" ht="27.75" customHeight="1" thickTop="1" thickBot="1" x14ac:dyDescent="0.25">
      <c r="A11" s="53"/>
      <c r="B11" s="54"/>
      <c r="C11" s="54"/>
      <c r="D11" s="54"/>
      <c r="E11" s="120"/>
      <c r="F11" s="121">
        <f>SUM(F7:F10)</f>
        <v>0</v>
      </c>
      <c r="G11" s="55" t="s">
        <v>142</v>
      </c>
      <c r="H11" s="56" t="str">
        <f>IF(D7="","",ROUND(F11/10,1))</f>
        <v/>
      </c>
    </row>
    <row r="12" spans="1:9" s="238" customFormat="1" ht="17.25" customHeight="1" thickTop="1" x14ac:dyDescent="0.2">
      <c r="A12" s="57"/>
      <c r="E12" s="58"/>
    </row>
    <row r="13" spans="1:9" s="59" customFormat="1" ht="13.5" customHeight="1" x14ac:dyDescent="0.2">
      <c r="A13" s="406" t="s">
        <v>143</v>
      </c>
      <c r="B13" s="406"/>
      <c r="C13" s="406"/>
      <c r="D13" s="406"/>
      <c r="E13" s="406"/>
      <c r="F13" s="406"/>
      <c r="G13" s="406"/>
      <c r="H13" s="406"/>
      <c r="I13" s="239"/>
    </row>
    <row r="14" spans="1:9" s="59" customFormat="1" ht="28.5" customHeight="1" x14ac:dyDescent="0.2">
      <c r="A14" s="407"/>
      <c r="B14" s="408"/>
      <c r="C14" s="408"/>
      <c r="D14" s="408"/>
      <c r="E14" s="409"/>
      <c r="F14" s="60" t="s">
        <v>144</v>
      </c>
      <c r="G14" s="61" t="s">
        <v>140</v>
      </c>
      <c r="H14" s="62"/>
      <c r="I14" s="239"/>
    </row>
    <row r="15" spans="1:9" s="59" customFormat="1" ht="30.75" customHeight="1" x14ac:dyDescent="0.2">
      <c r="A15" s="63" t="s">
        <v>145</v>
      </c>
      <c r="B15" s="410" t="s">
        <v>146</v>
      </c>
      <c r="C15" s="411"/>
      <c r="D15" s="411"/>
      <c r="E15" s="412"/>
      <c r="F15" s="67" t="str">
        <f>IF('notes expérience'!G15="","",'notes expérience'!G15)</f>
        <v/>
      </c>
      <c r="G15" s="413"/>
      <c r="H15" s="413"/>
    </row>
    <row r="16" spans="1:9" s="59" customFormat="1" ht="30.75" customHeight="1" thickBot="1" x14ac:dyDescent="0.25">
      <c r="A16" s="65" t="s">
        <v>147</v>
      </c>
      <c r="B16" s="414" t="s">
        <v>148</v>
      </c>
      <c r="C16" s="414"/>
      <c r="D16" s="414"/>
      <c r="E16" s="414"/>
      <c r="F16" s="64"/>
      <c r="G16" s="413"/>
      <c r="H16" s="413"/>
    </row>
    <row r="17" spans="1:8" s="58" customFormat="1" ht="27.75" customHeight="1" thickTop="1" thickBot="1" x14ac:dyDescent="0.25">
      <c r="A17" s="53"/>
      <c r="B17" s="66"/>
      <c r="C17" s="66"/>
      <c r="D17" s="66"/>
      <c r="E17" s="117"/>
      <c r="F17" s="118" t="str">
        <f>IF(SUM(F15:F16)=0,"",SUM(F15:F16))</f>
        <v/>
      </c>
      <c r="G17" s="115" t="s">
        <v>149</v>
      </c>
      <c r="H17" s="56" t="str">
        <f>IF(F17="","",ROUND(F17/2,1))</f>
        <v/>
      </c>
    </row>
    <row r="18" spans="1:8" s="58" customFormat="1" ht="21.75" customHeight="1" thickTop="1" x14ac:dyDescent="0.2">
      <c r="A18" s="53"/>
      <c r="B18" s="66"/>
      <c r="C18" s="66"/>
      <c r="D18" s="66"/>
      <c r="E18" s="117"/>
      <c r="F18" s="68"/>
      <c r="G18" s="115"/>
      <c r="H18" s="148"/>
    </row>
    <row r="19" spans="1:8" s="39" customFormat="1" ht="12" x14ac:dyDescent="0.2">
      <c r="A19" s="415" t="s">
        <v>150</v>
      </c>
      <c r="B19" s="415"/>
      <c r="C19" s="415"/>
      <c r="D19" s="415"/>
      <c r="E19" s="415"/>
      <c r="F19" s="415"/>
      <c r="G19" s="415"/>
      <c r="H19" s="416"/>
    </row>
    <row r="20" spans="1:8" s="238" customFormat="1" ht="3" customHeight="1" x14ac:dyDescent="0.2">
      <c r="A20" s="57"/>
      <c r="E20" s="58"/>
    </row>
    <row r="21" spans="1:8" s="238" customFormat="1" ht="32.25" customHeight="1" x14ac:dyDescent="0.2">
      <c r="A21" s="44"/>
      <c r="B21" s="45"/>
      <c r="C21" s="45"/>
      <c r="D21" s="47" t="s">
        <v>151</v>
      </c>
      <c r="E21" s="47" t="s">
        <v>152</v>
      </c>
      <c r="F21" s="46" t="s">
        <v>139</v>
      </c>
      <c r="G21" s="44" t="s">
        <v>140</v>
      </c>
      <c r="H21" s="48"/>
    </row>
    <row r="22" spans="1:8" s="238" customFormat="1" ht="33" customHeight="1" x14ac:dyDescent="0.2">
      <c r="A22" s="49" t="s">
        <v>145</v>
      </c>
      <c r="B22" s="400" t="s">
        <v>153</v>
      </c>
      <c r="C22" s="401"/>
      <c r="D22" s="51" t="str">
        <f>H11</f>
        <v/>
      </c>
      <c r="E22" s="69">
        <v>4</v>
      </c>
      <c r="F22" s="51" t="str">
        <f>IF(D22="","",D22*E22)</f>
        <v/>
      </c>
      <c r="G22" s="402"/>
      <c r="H22" s="403"/>
    </row>
    <row r="23" spans="1:8" s="238" customFormat="1" ht="33" customHeight="1" x14ac:dyDescent="0.2">
      <c r="A23" s="49" t="s">
        <v>154</v>
      </c>
      <c r="B23" s="400" t="s">
        <v>155</v>
      </c>
      <c r="C23" s="401"/>
      <c r="D23" s="50"/>
      <c r="E23" s="69">
        <v>2</v>
      </c>
      <c r="F23" s="51" t="str">
        <f>IF(D23="","",D23*E23)</f>
        <v/>
      </c>
      <c r="G23" s="402"/>
      <c r="H23" s="403"/>
    </row>
    <row r="24" spans="1:8" s="238" customFormat="1" ht="33" customHeight="1" thickBot="1" x14ac:dyDescent="0.25">
      <c r="A24" s="49" t="s">
        <v>156</v>
      </c>
      <c r="B24" s="400" t="s">
        <v>157</v>
      </c>
      <c r="C24" s="401"/>
      <c r="D24" s="51" t="str">
        <f>IF(H17="","",H17)</f>
        <v/>
      </c>
      <c r="E24" s="69">
        <v>4</v>
      </c>
      <c r="F24" s="51" t="str">
        <f>IF(D24="","",D24*E24)</f>
        <v/>
      </c>
      <c r="G24" s="402"/>
      <c r="H24" s="403"/>
    </row>
    <row r="25" spans="1:8" s="238" customFormat="1" ht="30" customHeight="1" thickTop="1" thickBot="1" x14ac:dyDescent="0.25">
      <c r="A25" s="53"/>
      <c r="B25" s="54"/>
      <c r="C25" s="54"/>
      <c r="D25" s="54"/>
      <c r="E25" s="117"/>
      <c r="F25" s="167" t="str">
        <f>IF(F24="","",SUM(F22:F24))</f>
        <v/>
      </c>
      <c r="G25" s="70" t="s">
        <v>158</v>
      </c>
      <c r="H25" s="168" t="str">
        <f>IF(ISERROR(SUM(F25/10)),"",ROUND(F25/10,1))</f>
        <v/>
      </c>
    </row>
    <row r="26" spans="1:8" s="72" customFormat="1" ht="33.75" customHeight="1" thickTop="1" x14ac:dyDescent="0.25">
      <c r="A26" s="71" t="s">
        <v>159</v>
      </c>
      <c r="E26" s="73"/>
      <c r="F26" s="43"/>
      <c r="G26" s="43"/>
      <c r="H26" s="73"/>
    </row>
    <row r="27" spans="1:8" s="238" customFormat="1" ht="21" customHeight="1" x14ac:dyDescent="0.2">
      <c r="A27" s="57"/>
      <c r="E27" s="58"/>
    </row>
    <row r="28" spans="1:8" s="238" customFormat="1" ht="34.5" customHeight="1" x14ac:dyDescent="0.2">
      <c r="A28" s="421" t="s">
        <v>160</v>
      </c>
      <c r="B28" s="422"/>
      <c r="C28" s="422"/>
      <c r="D28" s="422"/>
      <c r="E28" s="422"/>
      <c r="F28" s="422"/>
      <c r="G28" s="422"/>
      <c r="H28" s="422"/>
    </row>
    <row r="29" spans="1:8" s="39" customFormat="1" ht="6" customHeight="1" x14ac:dyDescent="0.2">
      <c r="A29" s="423"/>
      <c r="B29" s="423"/>
      <c r="C29" s="423"/>
      <c r="D29" s="423"/>
      <c r="E29" s="423"/>
      <c r="F29" s="423"/>
      <c r="G29" s="423"/>
      <c r="H29" s="424"/>
    </row>
    <row r="30" spans="1:8" s="238" customFormat="1" ht="9.6" x14ac:dyDescent="0.2">
      <c r="A30" s="417" t="s">
        <v>161</v>
      </c>
      <c r="B30" s="418"/>
      <c r="C30" s="418"/>
      <c r="D30" s="418"/>
      <c r="F30" s="418" t="s">
        <v>162</v>
      </c>
      <c r="G30" s="418"/>
      <c r="H30" s="418"/>
    </row>
    <row r="31" spans="1:8" s="238" customFormat="1" ht="9.6" x14ac:dyDescent="0.2">
      <c r="A31" s="418"/>
      <c r="B31" s="418"/>
      <c r="C31" s="418"/>
      <c r="D31" s="418"/>
      <c r="F31" s="418"/>
      <c r="G31" s="418"/>
      <c r="H31" s="418"/>
    </row>
    <row r="32" spans="1:8" s="238" customFormat="1" ht="38.25" customHeight="1" x14ac:dyDescent="0.25">
      <c r="A32" s="419"/>
      <c r="B32" s="420"/>
      <c r="C32" s="420"/>
      <c r="D32" s="420"/>
      <c r="F32" s="420"/>
      <c r="G32" s="420"/>
      <c r="H32" s="420"/>
    </row>
    <row r="33" spans="1:1" s="238" customFormat="1" ht="9.6" x14ac:dyDescent="0.2">
      <c r="A33" s="57"/>
    </row>
    <row r="34" spans="1:1" s="238" customFormat="1" ht="9.6" x14ac:dyDescent="0.2">
      <c r="A34" s="57"/>
    </row>
    <row r="35" spans="1:1" s="238" customFormat="1" ht="9.6" x14ac:dyDescent="0.2">
      <c r="A35" s="57"/>
    </row>
    <row r="36" spans="1:1" s="238" customFormat="1" ht="9.6" x14ac:dyDescent="0.2">
      <c r="A36" s="57"/>
    </row>
    <row r="37" spans="1:1" s="238" customFormat="1" ht="9.6" x14ac:dyDescent="0.2">
      <c r="A37" s="57"/>
    </row>
    <row r="38" spans="1:1" s="238" customFormat="1" ht="9.6" x14ac:dyDescent="0.2">
      <c r="A38" s="57"/>
    </row>
    <row r="39" spans="1:1" s="238" customFormat="1" ht="9.6" x14ac:dyDescent="0.2">
      <c r="A39" s="57"/>
    </row>
    <row r="40" spans="1:1" s="238" customFormat="1" ht="9.6" x14ac:dyDescent="0.2">
      <c r="A40" s="57"/>
    </row>
    <row r="41" spans="1:1" s="238" customFormat="1" ht="9.6" x14ac:dyDescent="0.2">
      <c r="A41" s="57"/>
    </row>
    <row r="42" spans="1:1" s="238" customFormat="1" ht="9.6" x14ac:dyDescent="0.2">
      <c r="A42" s="57"/>
    </row>
    <row r="43" spans="1:1" s="238" customFormat="1" ht="9.6" x14ac:dyDescent="0.2">
      <c r="A43" s="57"/>
    </row>
    <row r="44" spans="1:1" s="238" customFormat="1" ht="9.6" x14ac:dyDescent="0.2">
      <c r="A44" s="57"/>
    </row>
    <row r="45" spans="1:1" s="238" customFormat="1" ht="9.6" x14ac:dyDescent="0.2">
      <c r="A45" s="57"/>
    </row>
    <row r="46" spans="1:1" s="238" customFormat="1" ht="9.6" x14ac:dyDescent="0.2">
      <c r="A46" s="57"/>
    </row>
    <row r="47" spans="1:1" s="238" customFormat="1" ht="9.6" x14ac:dyDescent="0.2">
      <c r="A47" s="57"/>
    </row>
    <row r="48" spans="1:1" s="238" customFormat="1" ht="9.6" x14ac:dyDescent="0.2">
      <c r="A48" s="57"/>
    </row>
    <row r="49" spans="1:1" s="238" customFormat="1" ht="9.6" x14ac:dyDescent="0.2">
      <c r="A49" s="57"/>
    </row>
    <row r="50" spans="1:1" s="238" customFormat="1" ht="9.6" x14ac:dyDescent="0.2">
      <c r="A50" s="57"/>
    </row>
    <row r="51" spans="1:1" s="238" customFormat="1" ht="9.6" x14ac:dyDescent="0.2">
      <c r="A51" s="57"/>
    </row>
    <row r="52" spans="1:1" s="238" customFormat="1" ht="9.6" x14ac:dyDescent="0.2">
      <c r="A52" s="57"/>
    </row>
    <row r="53" spans="1:1" s="238" customFormat="1" ht="9.6" x14ac:dyDescent="0.2">
      <c r="A53" s="57"/>
    </row>
    <row r="54" spans="1:1" s="238" customFormat="1" ht="9.6" x14ac:dyDescent="0.2">
      <c r="A54" s="57"/>
    </row>
    <row r="55" spans="1:1" s="238" customFormat="1" ht="9.6" x14ac:dyDescent="0.2">
      <c r="A55" s="57"/>
    </row>
    <row r="56" spans="1:1" s="238" customFormat="1" ht="9.6" x14ac:dyDescent="0.2">
      <c r="A56" s="57"/>
    </row>
    <row r="57" spans="1:1" s="238" customFormat="1" ht="9.6" x14ac:dyDescent="0.2">
      <c r="A57" s="57"/>
    </row>
    <row r="58" spans="1:1" s="238" customFormat="1" ht="9.6" x14ac:dyDescent="0.2">
      <c r="A58" s="57"/>
    </row>
    <row r="59" spans="1:1" s="238" customFormat="1" ht="9.6" x14ac:dyDescent="0.2">
      <c r="A59" s="57"/>
    </row>
    <row r="60" spans="1:1" s="238" customFormat="1" ht="9.6" x14ac:dyDescent="0.2">
      <c r="A60" s="57"/>
    </row>
    <row r="61" spans="1:1" s="238" customFormat="1" ht="9.6" x14ac:dyDescent="0.2">
      <c r="A61" s="57"/>
    </row>
    <row r="62" spans="1:1" s="238" customFormat="1" ht="9.6" x14ac:dyDescent="0.2"/>
    <row r="63" spans="1:1" s="238" customFormat="1" ht="9.6" x14ac:dyDescent="0.2"/>
    <row r="64" spans="1:1" s="238" customFormat="1" ht="9.6" x14ac:dyDescent="0.2"/>
    <row r="65" s="238" customFormat="1" ht="9.6" x14ac:dyDescent="0.2"/>
    <row r="66" s="238" customFormat="1" ht="9.6" x14ac:dyDescent="0.2"/>
    <row r="67" s="238" customFormat="1" ht="9.6" x14ac:dyDescent="0.2"/>
    <row r="68" s="238" customFormat="1" ht="9.6" x14ac:dyDescent="0.2"/>
    <row r="69" s="238" customFormat="1" ht="9.6" x14ac:dyDescent="0.2"/>
    <row r="70" s="238" customFormat="1" ht="9.6" x14ac:dyDescent="0.2"/>
    <row r="71" s="238" customFormat="1" ht="9.6" x14ac:dyDescent="0.2"/>
    <row r="72" s="238" customFormat="1" ht="9.6" x14ac:dyDescent="0.2"/>
    <row r="73" s="238" customFormat="1" ht="9.6" x14ac:dyDescent="0.2"/>
    <row r="74" s="238" customFormat="1" ht="9.6" x14ac:dyDescent="0.2"/>
    <row r="75" s="238" customFormat="1" ht="9.6" x14ac:dyDescent="0.2"/>
    <row r="76" s="238" customFormat="1" ht="9.6" x14ac:dyDescent="0.2"/>
    <row r="77" s="238" customFormat="1" ht="9.6" x14ac:dyDescent="0.2"/>
    <row r="78" s="238" customFormat="1" ht="9.6" x14ac:dyDescent="0.2"/>
    <row r="79" s="238" customFormat="1" ht="9.6" x14ac:dyDescent="0.2"/>
    <row r="80" s="238" customFormat="1" ht="9.6" x14ac:dyDescent="0.2"/>
    <row r="81" s="238" customFormat="1" ht="9.6" x14ac:dyDescent="0.2"/>
    <row r="82" s="238" customFormat="1" ht="9.6" x14ac:dyDescent="0.2"/>
    <row r="83" s="238" customFormat="1" ht="9.6" x14ac:dyDescent="0.2"/>
    <row r="84" s="238" customFormat="1" ht="9.6" x14ac:dyDescent="0.2"/>
    <row r="85" s="238" customFormat="1" ht="9.6" x14ac:dyDescent="0.2"/>
    <row r="86" s="238" customFormat="1" ht="9.6" x14ac:dyDescent="0.2"/>
    <row r="87" s="238" customFormat="1" ht="9.6" x14ac:dyDescent="0.2"/>
    <row r="88" s="238" customFormat="1" ht="9.6" x14ac:dyDescent="0.2"/>
    <row r="89" s="238" customFormat="1" ht="9.6" x14ac:dyDescent="0.2"/>
    <row r="90" s="238" customFormat="1" ht="9.6" x14ac:dyDescent="0.2"/>
    <row r="91" s="238" customFormat="1" ht="9.6" x14ac:dyDescent="0.2"/>
    <row r="92" s="238" customFormat="1" ht="9.6" x14ac:dyDescent="0.2"/>
    <row r="93" s="238" customFormat="1" ht="9.6" x14ac:dyDescent="0.2"/>
    <row r="94" s="238" customFormat="1" ht="9.6" x14ac:dyDescent="0.2"/>
    <row r="95" s="238" customFormat="1" ht="9.6" x14ac:dyDescent="0.2"/>
    <row r="96" s="238" customFormat="1" ht="9.6" x14ac:dyDescent="0.2"/>
    <row r="97" s="238" customFormat="1" ht="9.6" x14ac:dyDescent="0.2"/>
    <row r="98" s="238" customFormat="1" ht="9.6" x14ac:dyDescent="0.2"/>
    <row r="99" s="238" customFormat="1" ht="9.6" x14ac:dyDescent="0.2"/>
    <row r="100" s="238" customFormat="1" ht="9.6" x14ac:dyDescent="0.2"/>
    <row r="101" s="238" customFormat="1" ht="9.6" x14ac:dyDescent="0.2"/>
    <row r="102" s="238" customFormat="1" ht="9.6" x14ac:dyDescent="0.2"/>
    <row r="103" s="238" customFormat="1" ht="9.6" x14ac:dyDescent="0.2"/>
    <row r="104" s="238" customFormat="1" ht="9.6" x14ac:dyDescent="0.2"/>
    <row r="105" s="238" customFormat="1" ht="9.6" x14ac:dyDescent="0.2"/>
    <row r="106" s="238" customFormat="1" ht="9.6" x14ac:dyDescent="0.2"/>
    <row r="107" s="238" customFormat="1" ht="9.6" x14ac:dyDescent="0.2"/>
    <row r="108" s="238" customFormat="1" ht="9.6" x14ac:dyDescent="0.2"/>
    <row r="109" s="238" customFormat="1" ht="9.6" x14ac:dyDescent="0.2"/>
    <row r="110" s="238" customFormat="1" ht="9.6" x14ac:dyDescent="0.2"/>
    <row r="111" s="238" customFormat="1" ht="9.6" x14ac:dyDescent="0.2"/>
    <row r="112" s="238" customFormat="1" ht="9.6" x14ac:dyDescent="0.2"/>
    <row r="113" s="238" customFormat="1" ht="9.6" x14ac:dyDescent="0.2"/>
    <row r="114" s="238" customFormat="1" ht="9.6" x14ac:dyDescent="0.2"/>
    <row r="115" s="238" customFormat="1" ht="9.6" x14ac:dyDescent="0.2"/>
    <row r="116" s="238" customFormat="1" ht="9.6" x14ac:dyDescent="0.2"/>
    <row r="117" s="238" customFormat="1" ht="9.6" x14ac:dyDescent="0.2"/>
    <row r="118" s="238" customFormat="1" ht="9.6" x14ac:dyDescent="0.2"/>
    <row r="119" s="238" customFormat="1" ht="9.6" x14ac:dyDescent="0.2"/>
    <row r="120" s="238" customFormat="1" ht="9.6" x14ac:dyDescent="0.2"/>
    <row r="121" s="238" customFormat="1" ht="9.6" x14ac:dyDescent="0.2"/>
    <row r="122" s="238" customFormat="1" ht="9.6" x14ac:dyDescent="0.2"/>
    <row r="123" s="238" customFormat="1" ht="9.6" x14ac:dyDescent="0.2"/>
    <row r="124" s="238" customFormat="1" ht="9.6" x14ac:dyDescent="0.2"/>
    <row r="125" s="238" customFormat="1" ht="9.6" x14ac:dyDescent="0.2"/>
    <row r="126" s="238" customFormat="1" ht="9.6" x14ac:dyDescent="0.2"/>
    <row r="127" s="238" customFormat="1" ht="9.6" x14ac:dyDescent="0.2"/>
    <row r="128" s="238" customFormat="1" ht="9.6" x14ac:dyDescent="0.2"/>
    <row r="129" s="238" customFormat="1" ht="9.6" x14ac:dyDescent="0.2"/>
    <row r="130" s="238" customFormat="1" ht="9.6" x14ac:dyDescent="0.2"/>
    <row r="131" s="238" customFormat="1" ht="9.6" x14ac:dyDescent="0.2"/>
    <row r="132" s="238" customFormat="1" ht="9.6" x14ac:dyDescent="0.2"/>
    <row r="133" s="238" customFormat="1" ht="9.6" x14ac:dyDescent="0.2"/>
    <row r="134" s="238" customFormat="1" ht="9.6" x14ac:dyDescent="0.2"/>
    <row r="135" s="238" customFormat="1" ht="9.6" x14ac:dyDescent="0.2"/>
    <row r="136" s="238" customFormat="1" ht="9.6" x14ac:dyDescent="0.2"/>
    <row r="137" s="238" customFormat="1" ht="9.6" x14ac:dyDescent="0.2"/>
    <row r="138" s="238" customFormat="1" ht="9.6" x14ac:dyDescent="0.2"/>
    <row r="139" s="238" customFormat="1" ht="9.6" x14ac:dyDescent="0.2"/>
    <row r="140" s="238" customFormat="1" ht="9.6" x14ac:dyDescent="0.2"/>
    <row r="141" s="238" customFormat="1" ht="9.6" x14ac:dyDescent="0.2"/>
    <row r="142" s="238" customFormat="1" ht="9.6" x14ac:dyDescent="0.2"/>
    <row r="143" s="238" customFormat="1" ht="9.6" x14ac:dyDescent="0.2"/>
    <row r="144" s="238" customFormat="1" ht="9.6" x14ac:dyDescent="0.2"/>
    <row r="145" s="238" customFormat="1" ht="9.6" x14ac:dyDescent="0.2"/>
    <row r="146" s="238" customFormat="1" ht="9.6" x14ac:dyDescent="0.2"/>
    <row r="147" s="238" customFormat="1" ht="9.6" x14ac:dyDescent="0.2"/>
    <row r="148" s="238" customFormat="1" ht="9.6" x14ac:dyDescent="0.2"/>
    <row r="149" s="238" customFormat="1" ht="9.6" x14ac:dyDescent="0.2"/>
    <row r="150" s="238" customFormat="1" ht="9.6" x14ac:dyDescent="0.2"/>
    <row r="151" s="238" customFormat="1" ht="9.6" x14ac:dyDescent="0.2"/>
    <row r="152" s="238" customFormat="1" ht="9.6" x14ac:dyDescent="0.2"/>
    <row r="153" s="238" customFormat="1" ht="9.6" x14ac:dyDescent="0.2"/>
    <row r="154" s="238" customFormat="1" ht="9.6" x14ac:dyDescent="0.2"/>
    <row r="155" s="238" customFormat="1" ht="9.6" x14ac:dyDescent="0.2"/>
    <row r="156" s="238" customFormat="1" ht="9.6" x14ac:dyDescent="0.2"/>
    <row r="157" s="238" customFormat="1" ht="9.6" x14ac:dyDescent="0.2"/>
    <row r="158" s="238" customFormat="1" ht="9.6" x14ac:dyDescent="0.2"/>
    <row r="159" s="238" customFormat="1" ht="9.6" x14ac:dyDescent="0.2"/>
    <row r="160" s="238" customFormat="1" ht="9.6" x14ac:dyDescent="0.2"/>
    <row r="161" s="238" customFormat="1" ht="9.6" x14ac:dyDescent="0.2"/>
    <row r="162" s="238" customFormat="1" ht="9.6" x14ac:dyDescent="0.2"/>
    <row r="163" s="238" customFormat="1" ht="9.6" x14ac:dyDescent="0.2"/>
    <row r="164" s="238" customFormat="1" ht="9.6" x14ac:dyDescent="0.2"/>
    <row r="165" s="238" customFormat="1" ht="9.6" x14ac:dyDescent="0.2"/>
    <row r="166" s="238" customFormat="1" ht="9.6" x14ac:dyDescent="0.2"/>
    <row r="167" s="238" customFormat="1" ht="9.6" x14ac:dyDescent="0.2"/>
    <row r="168" s="238" customFormat="1" ht="9.6" x14ac:dyDescent="0.2"/>
    <row r="169" s="238" customFormat="1" ht="9.6" x14ac:dyDescent="0.2"/>
    <row r="170" s="238" customFormat="1" ht="9.6" x14ac:dyDescent="0.2"/>
    <row r="171" s="238" customFormat="1" ht="9.6" x14ac:dyDescent="0.2"/>
    <row r="172" s="238" customFormat="1" ht="9.6" x14ac:dyDescent="0.2"/>
    <row r="173" s="238" customFormat="1" ht="9.6" x14ac:dyDescent="0.2"/>
  </sheetData>
  <sheetProtection sheet="1" objects="1" scenarios="1"/>
  <mergeCells count="30">
    <mergeCell ref="A30:D31"/>
    <mergeCell ref="F30:H31"/>
    <mergeCell ref="A32:D32"/>
    <mergeCell ref="F32:H32"/>
    <mergeCell ref="B23:C23"/>
    <mergeCell ref="G23:H23"/>
    <mergeCell ref="B24:C24"/>
    <mergeCell ref="G24:H24"/>
    <mergeCell ref="A28:H28"/>
    <mergeCell ref="A29:H29"/>
    <mergeCell ref="B22:C22"/>
    <mergeCell ref="G22:H22"/>
    <mergeCell ref="B9:C9"/>
    <mergeCell ref="G9:H9"/>
    <mergeCell ref="B10:C10"/>
    <mergeCell ref="G10:H10"/>
    <mergeCell ref="A13:H13"/>
    <mergeCell ref="A14:E14"/>
    <mergeCell ref="B15:E15"/>
    <mergeCell ref="G15:H15"/>
    <mergeCell ref="B16:E16"/>
    <mergeCell ref="G16:H16"/>
    <mergeCell ref="A19:H19"/>
    <mergeCell ref="B8:C8"/>
    <mergeCell ref="G8:H8"/>
    <mergeCell ref="A1:B1"/>
    <mergeCell ref="F1:H1"/>
    <mergeCell ref="A3:H4"/>
    <mergeCell ref="B7:C7"/>
    <mergeCell ref="G7:H7"/>
  </mergeCells>
  <conditionalFormatting sqref="F1:H1">
    <cfRule type="cellIs" dxfId="35" priority="5" operator="equal">
      <formula>0</formula>
    </cfRule>
    <cfRule type="cellIs" priority="6" operator="equal">
      <formula>0</formula>
    </cfRule>
  </conditionalFormatting>
  <conditionalFormatting sqref="F11">
    <cfRule type="cellIs" dxfId="34" priority="4" operator="equal">
      <formula>0</formula>
    </cfRule>
  </conditionalFormatting>
  <conditionalFormatting sqref="H11">
    <cfRule type="cellIs" dxfId="33" priority="3" operator="equal">
      <formula>0</formula>
    </cfRule>
  </conditionalFormatting>
  <conditionalFormatting sqref="D22">
    <cfRule type="cellIs" dxfId="32" priority="2" operator="equal">
      <formula>0</formula>
    </cfRule>
  </conditionalFormatting>
  <conditionalFormatting sqref="F22">
    <cfRule type="cellIs" dxfId="31" priority="1" operator="equal">
      <formula>0</formula>
    </cfRule>
  </conditionalFormatting>
  <pageMargins left="0.78740157480314965" right="0.78740157480314965" top="0.78740157480314965" bottom="0.78740157480314965" header="0.51181102362204722" footer="0.51181102362204722"/>
  <pageSetup paperSize="9" scale="93" orientation="portrait" r:id="rId1"/>
  <headerFooter alignWithMargins="0">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5">
    <pageSetUpPr fitToPage="1"/>
  </sheetPr>
  <dimension ref="A1:H29"/>
  <sheetViews>
    <sheetView view="pageLayout" zoomScaleNormal="100" workbookViewId="0">
      <selection activeCell="B6" sqref="B6:C6"/>
    </sheetView>
  </sheetViews>
  <sheetFormatPr baseColWidth="10" defaultColWidth="11.44140625" defaultRowHeight="11.4" x14ac:dyDescent="0.2"/>
  <cols>
    <col min="1" max="1" width="23.6640625" style="137" customWidth="1"/>
    <col min="2" max="4" width="14.6640625" style="137" customWidth="1"/>
    <col min="5" max="5" width="23.33203125" style="137" customWidth="1"/>
    <col min="6" max="6" width="15.6640625" style="137" customWidth="1"/>
    <col min="7" max="7" width="17.6640625" style="137" customWidth="1"/>
    <col min="8" max="16384" width="11.44140625" style="137"/>
  </cols>
  <sheetData>
    <row r="1" spans="1:8" ht="13.8" x14ac:dyDescent="0.25">
      <c r="A1" s="453"/>
      <c r="B1" s="453"/>
      <c r="C1" s="453"/>
      <c r="D1" s="139"/>
      <c r="E1" s="139" t="s">
        <v>276</v>
      </c>
      <c r="F1" s="139"/>
      <c r="G1" s="76" t="s">
        <v>168</v>
      </c>
    </row>
    <row r="2" spans="1:8" ht="13.8" x14ac:dyDescent="0.25">
      <c r="A2" s="453"/>
      <c r="B2" s="453"/>
      <c r="C2" s="453"/>
      <c r="D2" s="140"/>
      <c r="E2" s="140" t="s">
        <v>277</v>
      </c>
      <c r="F2" s="139"/>
      <c r="G2" s="77">
        <v>21807</v>
      </c>
    </row>
    <row r="3" spans="1:8" ht="13.8" x14ac:dyDescent="0.25">
      <c r="A3" s="141"/>
      <c r="B3" s="139"/>
      <c r="C3" s="139"/>
      <c r="D3" s="139"/>
      <c r="E3" s="139"/>
      <c r="F3" s="139"/>
      <c r="G3" s="139"/>
    </row>
    <row r="4" spans="1:8" ht="33.75" customHeight="1" x14ac:dyDescent="0.3">
      <c r="A4" s="142" t="s">
        <v>278</v>
      </c>
      <c r="B4" s="143"/>
      <c r="C4" s="143"/>
      <c r="D4" s="139"/>
      <c r="E4" s="78"/>
      <c r="F4" s="79"/>
      <c r="G4" s="79"/>
    </row>
    <row r="5" spans="1:8" ht="19.5" customHeight="1" x14ac:dyDescent="0.25">
      <c r="A5" s="139"/>
      <c r="B5" s="139"/>
      <c r="C5" s="139"/>
      <c r="D5" s="139"/>
      <c r="E5" s="79"/>
      <c r="F5" s="79"/>
      <c r="G5" s="79"/>
    </row>
    <row r="6" spans="1:8" ht="19.5" customHeight="1" x14ac:dyDescent="0.25">
      <c r="A6" s="80" t="s">
        <v>279</v>
      </c>
      <c r="B6" s="443"/>
      <c r="C6" s="443"/>
      <c r="D6" s="80"/>
      <c r="E6" s="139" t="s">
        <v>280</v>
      </c>
      <c r="F6" s="443"/>
      <c r="G6" s="443"/>
      <c r="H6" s="149"/>
    </row>
    <row r="7" spans="1:8" ht="19.5" customHeight="1" x14ac:dyDescent="0.25">
      <c r="A7" s="80" t="s">
        <v>281</v>
      </c>
      <c r="B7" s="443"/>
      <c r="C7" s="443"/>
      <c r="D7" s="80"/>
      <c r="E7" s="139" t="s">
        <v>282</v>
      </c>
      <c r="F7" s="443"/>
      <c r="G7" s="443"/>
      <c r="H7" s="149"/>
    </row>
    <row r="8" spans="1:8" ht="19.5" customHeight="1" x14ac:dyDescent="0.25">
      <c r="A8" s="302" t="s">
        <v>283</v>
      </c>
      <c r="B8" s="443"/>
      <c r="C8" s="443"/>
      <c r="D8" s="80"/>
      <c r="E8" s="139" t="s">
        <v>284</v>
      </c>
      <c r="F8" s="443"/>
      <c r="G8" s="443"/>
      <c r="H8" s="149"/>
    </row>
    <row r="9" spans="1:8" ht="45" customHeight="1" x14ac:dyDescent="0.25">
      <c r="A9" s="136" t="s">
        <v>285</v>
      </c>
      <c r="B9" s="444" t="s">
        <v>286</v>
      </c>
      <c r="C9" s="444"/>
      <c r="D9" s="444"/>
      <c r="E9" s="445"/>
    </row>
    <row r="10" spans="1:8" ht="51" customHeight="1" x14ac:dyDescent="0.2">
      <c r="A10" s="301" t="s">
        <v>287</v>
      </c>
    </row>
    <row r="11" spans="1:8" ht="15.75" customHeight="1" x14ac:dyDescent="0.2">
      <c r="A11" s="301" t="s">
        <v>288</v>
      </c>
    </row>
    <row r="12" spans="1:8" ht="17.25" customHeight="1" x14ac:dyDescent="0.2"/>
    <row r="13" spans="1:8" ht="20.25" customHeight="1" x14ac:dyDescent="0.2">
      <c r="A13" s="446" t="s">
        <v>289</v>
      </c>
      <c r="B13" s="448">
        <v>1</v>
      </c>
      <c r="C13" s="448">
        <v>2</v>
      </c>
      <c r="D13" s="448">
        <v>3</v>
      </c>
      <c r="E13" s="451" t="s">
        <v>291</v>
      </c>
      <c r="F13" s="436" t="s">
        <v>292</v>
      </c>
      <c r="G13" s="438" t="s">
        <v>293</v>
      </c>
    </row>
    <row r="14" spans="1:8" ht="21.75" customHeight="1" thickBot="1" x14ac:dyDescent="0.25">
      <c r="A14" s="447"/>
      <c r="B14" s="449"/>
      <c r="C14" s="450"/>
      <c r="D14" s="450"/>
      <c r="E14" s="452"/>
      <c r="F14" s="437"/>
      <c r="G14" s="439"/>
    </row>
    <row r="15" spans="1:8" ht="30" customHeight="1" thickBot="1" x14ac:dyDescent="0.25">
      <c r="A15" s="138" t="s">
        <v>290</v>
      </c>
      <c r="B15" s="81"/>
      <c r="C15" s="81"/>
      <c r="D15" s="81"/>
      <c r="E15" s="118" t="str">
        <f>IF(D15="","",SUM(B15:D15))</f>
        <v/>
      </c>
      <c r="F15" s="82" t="str">
        <f>IF(D15="","",COUNT(B15:D15))</f>
        <v/>
      </c>
      <c r="G15" s="83" t="str">
        <f>IF(ISERROR(ROUND((SUM(E15)/F15)*2,0)/2),"",ROUND((SUM(E15)/F15)*2,0)/2)</f>
        <v/>
      </c>
    </row>
    <row r="16" spans="1:8" ht="50.25" customHeight="1" x14ac:dyDescent="0.2">
      <c r="A16" s="150" t="s">
        <v>294</v>
      </c>
      <c r="B16" s="84"/>
      <c r="C16" s="440" t="s">
        <v>295</v>
      </c>
      <c r="D16" s="440"/>
      <c r="E16" s="440"/>
      <c r="F16" s="440"/>
      <c r="G16" s="440"/>
    </row>
    <row r="17" spans="1:7" ht="24" customHeight="1" x14ac:dyDescent="0.2">
      <c r="E17" s="144"/>
      <c r="G17" s="144"/>
    </row>
    <row r="18" spans="1:7" ht="9.75" customHeight="1" x14ac:dyDescent="0.2">
      <c r="E18" s="144"/>
      <c r="G18" s="144"/>
    </row>
    <row r="19" spans="1:7" ht="24.75" customHeight="1" x14ac:dyDescent="0.2">
      <c r="A19" s="441" t="s">
        <v>296</v>
      </c>
      <c r="B19" s="442"/>
      <c r="C19" s="442"/>
      <c r="D19" s="442"/>
      <c r="E19" s="442"/>
      <c r="F19" s="442"/>
      <c r="G19" s="442"/>
    </row>
    <row r="20" spans="1:7" ht="24" customHeight="1" x14ac:dyDescent="0.25">
      <c r="A20" s="434" t="s">
        <v>297</v>
      </c>
      <c r="B20" s="435"/>
      <c r="C20" s="435"/>
      <c r="D20" s="435"/>
      <c r="E20" s="435"/>
      <c r="F20" s="435"/>
      <c r="G20" s="435"/>
    </row>
    <row r="21" spans="1:7" ht="15" customHeight="1" x14ac:dyDescent="0.2">
      <c r="A21" s="137" t="s">
        <v>298</v>
      </c>
    </row>
    <row r="22" spans="1:7" ht="20.100000000000001" customHeight="1" x14ac:dyDescent="0.2">
      <c r="A22" s="144"/>
      <c r="B22" s="144"/>
      <c r="C22" s="144"/>
      <c r="D22" s="144"/>
    </row>
    <row r="23" spans="1:7" ht="20.100000000000001" customHeight="1" x14ac:dyDescent="0.2">
      <c r="A23" s="144"/>
      <c r="B23" s="144"/>
      <c r="C23" s="144"/>
      <c r="D23" s="144"/>
    </row>
    <row r="24" spans="1:7" ht="20.100000000000001" customHeight="1" x14ac:dyDescent="0.2">
      <c r="A24" s="144"/>
      <c r="B24" s="144"/>
      <c r="C24" s="144"/>
      <c r="D24" s="144"/>
    </row>
    <row r="25" spans="1:7" ht="20.100000000000001" customHeight="1" x14ac:dyDescent="0.2">
      <c r="A25" s="144"/>
      <c r="B25" s="144"/>
      <c r="C25" s="144"/>
      <c r="D25" s="144"/>
    </row>
    <row r="26" spans="1:7" ht="20.100000000000001" customHeight="1" x14ac:dyDescent="0.2">
      <c r="A26" s="144"/>
      <c r="B26" s="144"/>
      <c r="C26" s="144"/>
      <c r="D26" s="144"/>
    </row>
    <row r="27" spans="1:7" ht="20.100000000000001" customHeight="1" x14ac:dyDescent="0.2">
      <c r="A27" s="144"/>
      <c r="B27" s="144"/>
      <c r="C27" s="144"/>
      <c r="D27" s="144"/>
    </row>
    <row r="28" spans="1:7" ht="20.100000000000001" customHeight="1" x14ac:dyDescent="0.2">
      <c r="A28" s="144"/>
      <c r="B28" s="144"/>
      <c r="C28" s="144"/>
      <c r="D28" s="144"/>
    </row>
    <row r="29" spans="1:7" ht="20.100000000000001" customHeight="1" x14ac:dyDescent="0.2">
      <c r="A29" s="144"/>
      <c r="B29" s="144"/>
      <c r="C29" s="144"/>
      <c r="D29" s="144"/>
    </row>
  </sheetData>
  <sheetProtection sheet="1" objects="1" scenarios="1"/>
  <mergeCells count="18">
    <mergeCell ref="A1:C2"/>
    <mergeCell ref="B6:C6"/>
    <mergeCell ref="F6:G6"/>
    <mergeCell ref="B7:C7"/>
    <mergeCell ref="F7:G7"/>
    <mergeCell ref="B8:C8"/>
    <mergeCell ref="F8:G8"/>
    <mergeCell ref="B9:E9"/>
    <mergeCell ref="A13:A14"/>
    <mergeCell ref="B13:B14"/>
    <mergeCell ref="C13:C14"/>
    <mergeCell ref="D13:D14"/>
    <mergeCell ref="E13:E14"/>
    <mergeCell ref="A20:G20"/>
    <mergeCell ref="F13:F14"/>
    <mergeCell ref="G13:G14"/>
    <mergeCell ref="C16:G16"/>
    <mergeCell ref="A19:G19"/>
  </mergeCells>
  <phoneticPr fontId="19" type="noConversion"/>
  <pageMargins left="0.39370078740157483" right="0.39370078740157483" top="0.39370078740157483" bottom="0.39370078740157483" header="0.19685039370078741" footer="0.19685039370078741"/>
  <pageSetup paperSize="9" orientation="landscape"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dimension ref="A1:L56"/>
  <sheetViews>
    <sheetView view="pageLayout" zoomScaleNormal="100" zoomScaleSheetLayoutView="100" workbookViewId="0">
      <selection activeCell="F7" sqref="F7"/>
    </sheetView>
  </sheetViews>
  <sheetFormatPr baseColWidth="10" defaultRowHeight="13.2" x14ac:dyDescent="0.25"/>
  <cols>
    <col min="1" max="1" width="4.6640625" style="10" customWidth="1"/>
    <col min="2" max="2" width="12.33203125" customWidth="1"/>
    <col min="4" max="4" width="6.5546875" customWidth="1"/>
    <col min="6" max="7" width="5.44140625" customWidth="1"/>
    <col min="8" max="8" width="8.44140625" bestFit="1" customWidth="1"/>
    <col min="9" max="9" width="8.44140625" customWidth="1"/>
    <col min="10" max="10" width="17.5546875" customWidth="1"/>
    <col min="11" max="12" width="11.44140625" hidden="1" customWidth="1"/>
    <col min="13" max="13" width="11.44140625" customWidth="1"/>
  </cols>
  <sheetData>
    <row r="1" spans="1:12" ht="13.2" customHeight="1" x14ac:dyDescent="0.25">
      <c r="A1" s="316" t="s">
        <v>299</v>
      </c>
      <c r="K1">
        <v>1</v>
      </c>
    </row>
    <row r="2" spans="1:12" ht="5.25" customHeight="1" x14ac:dyDescent="0.25">
      <c r="A2" s="5"/>
      <c r="K2">
        <v>2</v>
      </c>
    </row>
    <row r="3" spans="1:12" ht="13.2" customHeight="1" x14ac:dyDescent="0.25">
      <c r="A3" s="1" t="s">
        <v>300</v>
      </c>
      <c r="D3">
        <f>'titre 1a'!D12</f>
        <v>0</v>
      </c>
      <c r="K3">
        <v>3</v>
      </c>
    </row>
    <row r="4" spans="1:12" ht="13.2" customHeight="1" x14ac:dyDescent="0.25">
      <c r="A4" s="16" t="s">
        <v>301</v>
      </c>
      <c r="D4">
        <f>'titre 1a'!D14</f>
        <v>0</v>
      </c>
      <c r="K4">
        <v>4</v>
      </c>
    </row>
    <row r="5" spans="1:12" ht="3.75" customHeight="1" x14ac:dyDescent="0.25"/>
    <row r="6" spans="1:12" ht="13.2" customHeight="1" x14ac:dyDescent="0.25">
      <c r="A6" s="18" t="s">
        <v>23</v>
      </c>
      <c r="B6" s="18" t="s">
        <v>302</v>
      </c>
      <c r="J6" s="204" t="s">
        <v>362</v>
      </c>
      <c r="K6" s="170" t="s">
        <v>213</v>
      </c>
      <c r="L6" s="170" t="s">
        <v>214</v>
      </c>
    </row>
    <row r="7" spans="1:12" ht="19.95" customHeight="1" x14ac:dyDescent="0.3">
      <c r="A7" s="10" t="s">
        <v>20</v>
      </c>
      <c r="B7" s="11" t="s">
        <v>303</v>
      </c>
      <c r="F7" s="193" t="str">
        <f>'désossage 1'!I21</f>
        <v/>
      </c>
      <c r="G7" s="38" t="s">
        <v>322</v>
      </c>
      <c r="H7" s="11"/>
      <c r="I7" s="203" t="s">
        <v>342</v>
      </c>
      <c r="J7" s="205" t="str">
        <f>IF('désossage 1'!I21="","",'désossage 1'!I23)</f>
        <v/>
      </c>
      <c r="K7">
        <f>'désossage 1'!I26</f>
        <v>1</v>
      </c>
      <c r="L7" s="283" t="str">
        <f>IF(F7="","",K7)</f>
        <v/>
      </c>
    </row>
    <row r="8" spans="1:12" s="300" customFormat="1" ht="19.95" customHeight="1" x14ac:dyDescent="0.3">
      <c r="A8" s="10" t="s">
        <v>7</v>
      </c>
      <c r="B8" s="172" t="s">
        <v>304</v>
      </c>
      <c r="F8" s="193" t="str">
        <f>'désossage 2'!I21</f>
        <v/>
      </c>
      <c r="G8" s="38" t="s">
        <v>323</v>
      </c>
      <c r="H8" s="11"/>
      <c r="I8" s="203" t="s">
        <v>343</v>
      </c>
      <c r="J8" s="205" t="str">
        <f>IF('désossage 2'!I21="","",'désossage 2'!I23)</f>
        <v/>
      </c>
      <c r="K8" s="300">
        <f>'désossage 2'!I26</f>
        <v>2</v>
      </c>
      <c r="L8" s="308" t="str">
        <f t="shared" ref="L8:L12" si="0">IF(F8="","",K8)</f>
        <v/>
      </c>
    </row>
    <row r="9" spans="1:12" s="300" customFormat="1" ht="19.95" customHeight="1" x14ac:dyDescent="0.3">
      <c r="A9" s="10" t="s">
        <v>12</v>
      </c>
      <c r="B9" s="172" t="s">
        <v>305</v>
      </c>
      <c r="F9" s="193" t="str">
        <f>'désossage 3'!I21</f>
        <v/>
      </c>
      <c r="G9" s="38" t="s">
        <v>324</v>
      </c>
      <c r="H9" s="11"/>
      <c r="I9" s="203" t="s">
        <v>344</v>
      </c>
      <c r="J9" s="205" t="str">
        <f>IF('désossage 3'!I21="","",'désossage 3'!I23)</f>
        <v/>
      </c>
      <c r="K9" s="300">
        <f>'désossage 3'!I26</f>
        <v>3</v>
      </c>
      <c r="L9" s="308" t="str">
        <f t="shared" si="0"/>
        <v/>
      </c>
    </row>
    <row r="10" spans="1:12" ht="19.95" customHeight="1" x14ac:dyDescent="0.3">
      <c r="A10" s="10" t="s">
        <v>33</v>
      </c>
      <c r="B10" s="200" t="s">
        <v>560</v>
      </c>
      <c r="F10" s="193" t="str">
        <f>'saucisses 1'!I22</f>
        <v/>
      </c>
      <c r="G10" s="38" t="s">
        <v>325</v>
      </c>
      <c r="H10" s="11"/>
      <c r="I10" s="203" t="s">
        <v>345</v>
      </c>
      <c r="J10" s="205" t="str">
        <f>IF('saucisses 1'!I22="","",'saucisses 1'!I23)</f>
        <v/>
      </c>
      <c r="K10">
        <f>'saucisses 1'!G26</f>
        <v>2</v>
      </c>
      <c r="L10" s="308" t="str">
        <f t="shared" si="0"/>
        <v/>
      </c>
    </row>
    <row r="11" spans="1:12" ht="19.95" customHeight="1" x14ac:dyDescent="0.3">
      <c r="A11" s="10" t="s">
        <v>40</v>
      </c>
      <c r="B11" s="172" t="s">
        <v>306</v>
      </c>
      <c r="F11" s="193" t="str">
        <f>'articles prêts 1'!I22</f>
        <v/>
      </c>
      <c r="G11" s="38" t="s">
        <v>326</v>
      </c>
      <c r="H11" s="11"/>
      <c r="I11" s="203" t="s">
        <v>346</v>
      </c>
      <c r="J11" s="205" t="str">
        <f>IF('articles prêts 1'!I22="","",'articles prêts 1'!I23)</f>
        <v/>
      </c>
      <c r="K11">
        <f>'articles prêts 1'!G25</f>
        <v>4</v>
      </c>
      <c r="L11" s="308" t="str">
        <f t="shared" si="0"/>
        <v/>
      </c>
    </row>
    <row r="12" spans="1:12" ht="19.95" customHeight="1" x14ac:dyDescent="0.3">
      <c r="A12" s="10" t="s">
        <v>47</v>
      </c>
      <c r="B12" s="172" t="s">
        <v>313</v>
      </c>
      <c r="F12" s="194" t="str">
        <f>IF('Abattoir gb'!I21="","",'Abattoir gb'!I21)</f>
        <v/>
      </c>
      <c r="G12" s="38" t="s">
        <v>327</v>
      </c>
      <c r="H12" s="11"/>
      <c r="I12" s="203" t="s">
        <v>347</v>
      </c>
      <c r="J12" s="205" t="str">
        <f>IF('Abattoir gb'!I21="","",'Abattoir gb'!I23)</f>
        <v/>
      </c>
      <c r="K12">
        <f>'Abattoir gb'!G27</f>
        <v>4</v>
      </c>
      <c r="L12" s="308" t="str">
        <f t="shared" si="0"/>
        <v/>
      </c>
    </row>
    <row r="13" spans="1:12" s="282" customFormat="1" ht="19.95" customHeight="1" x14ac:dyDescent="0.3">
      <c r="A13" s="10" t="s">
        <v>54</v>
      </c>
      <c r="B13" s="172" t="s">
        <v>314</v>
      </c>
      <c r="F13" s="194" t="str">
        <f>IF('Abattoir V'!I20="","",'Abattoir V'!I20)</f>
        <v/>
      </c>
      <c r="G13" s="38" t="s">
        <v>328</v>
      </c>
      <c r="H13" s="11"/>
      <c r="I13" s="203" t="s">
        <v>348</v>
      </c>
      <c r="J13" s="205" t="str">
        <f>IF('Abattoir V'!I20="","",'Abattoir V'!I22)</f>
        <v/>
      </c>
      <c r="K13" s="282">
        <f>'Abattoir V'!G25</f>
        <v>4</v>
      </c>
      <c r="L13" s="283" t="str">
        <f t="shared" ref="L13:L26" si="1">IF(F13="","",K13)</f>
        <v/>
      </c>
    </row>
    <row r="14" spans="1:12" ht="19.95" customHeight="1" x14ac:dyDescent="0.3">
      <c r="A14" s="10" t="s">
        <v>61</v>
      </c>
      <c r="B14" s="172" t="s">
        <v>312</v>
      </c>
      <c r="F14" s="194" t="str">
        <f>IF('Abattoir P'!I20="","",'Abattoir P'!I20)</f>
        <v/>
      </c>
      <c r="G14" s="38" t="s">
        <v>329</v>
      </c>
      <c r="H14" s="11"/>
      <c r="I14" s="203" t="s">
        <v>349</v>
      </c>
      <c r="J14" s="205" t="str">
        <f>IF('Abattoir P'!I20="","",'Abattoir P'!I21)</f>
        <v/>
      </c>
      <c r="K14">
        <f>'Abattoir P'!G24</f>
        <v>3</v>
      </c>
      <c r="L14" s="283" t="str">
        <f t="shared" si="1"/>
        <v/>
      </c>
    </row>
    <row r="15" spans="1:12" ht="19.95" customHeight="1" x14ac:dyDescent="0.3">
      <c r="A15" s="10" t="s">
        <v>68</v>
      </c>
      <c r="B15" s="172" t="s">
        <v>309</v>
      </c>
      <c r="F15" s="194" t="str">
        <f>IF('désossage V'!I21="","",'désossage V'!I21)</f>
        <v/>
      </c>
      <c r="G15" s="38" t="s">
        <v>330</v>
      </c>
      <c r="H15" s="11"/>
      <c r="I15" s="203" t="s">
        <v>350</v>
      </c>
      <c r="J15" s="205" t="str">
        <f>IF('désossage V'!I21="","",'désossage V'!I22)</f>
        <v/>
      </c>
      <c r="K15">
        <f>'désossage V'!G25</f>
        <v>4</v>
      </c>
      <c r="L15" s="283" t="str">
        <f t="shared" si="1"/>
        <v/>
      </c>
    </row>
    <row r="16" spans="1:12" ht="19.95" customHeight="1" x14ac:dyDescent="0.3">
      <c r="A16" s="10" t="s">
        <v>76</v>
      </c>
      <c r="B16" s="172" t="s">
        <v>310</v>
      </c>
      <c r="F16" s="194" t="str">
        <f>IF('désossage B'!I22="","",'désossage B'!I22)</f>
        <v/>
      </c>
      <c r="G16" s="38" t="s">
        <v>331</v>
      </c>
      <c r="H16" s="11"/>
      <c r="I16" s="203" t="s">
        <v>351</v>
      </c>
      <c r="J16" s="205" t="str">
        <f>IF('désossage B'!I22="","",'désossage B'!I24)</f>
        <v/>
      </c>
      <c r="K16">
        <f>'désossage B'!G26</f>
        <v>4</v>
      </c>
      <c r="L16" s="283" t="str">
        <f t="shared" si="1"/>
        <v/>
      </c>
    </row>
    <row r="17" spans="1:12" ht="19.95" customHeight="1" x14ac:dyDescent="0.3">
      <c r="A17" s="10" t="s">
        <v>84</v>
      </c>
      <c r="B17" s="172" t="s">
        <v>311</v>
      </c>
      <c r="F17" s="194" t="str">
        <f>IF('désossage P'!I21="","",'désossage P'!I21)</f>
        <v/>
      </c>
      <c r="G17" s="38" t="s">
        <v>332</v>
      </c>
      <c r="H17" s="11"/>
      <c r="I17" s="203" t="s">
        <v>352</v>
      </c>
      <c r="J17" s="205" t="str">
        <f>IF('désossage P'!I21="","",'désossage P'!I22)</f>
        <v/>
      </c>
      <c r="K17">
        <f>'désossage P'!G24</f>
        <v>4</v>
      </c>
      <c r="L17" s="283" t="str">
        <f t="shared" si="1"/>
        <v/>
      </c>
    </row>
    <row r="18" spans="1:12" ht="19.95" customHeight="1" x14ac:dyDescent="0.3">
      <c r="A18" s="10" t="s">
        <v>92</v>
      </c>
      <c r="B18" s="200" t="s">
        <v>561</v>
      </c>
      <c r="F18" s="194" t="str">
        <f>IF('saucisses 2'!I26="","",'saucisses 2'!I26)</f>
        <v/>
      </c>
      <c r="G18" s="38" t="s">
        <v>333</v>
      </c>
      <c r="H18" s="11"/>
      <c r="I18" s="203" t="s">
        <v>353</v>
      </c>
      <c r="J18" s="205" t="str">
        <f>IF('saucisses 2'!I26="","",'saucisses 2'!I27)</f>
        <v/>
      </c>
      <c r="K18">
        <f>'saucisses 2'!C25</f>
        <v>3</v>
      </c>
      <c r="L18" s="283" t="str">
        <f t="shared" si="1"/>
        <v/>
      </c>
    </row>
    <row r="19" spans="1:12" s="282" customFormat="1" ht="19.95" customHeight="1" x14ac:dyDescent="0.3">
      <c r="A19" s="10" t="s">
        <v>99</v>
      </c>
      <c r="B19" s="172" t="s">
        <v>315</v>
      </c>
      <c r="F19" s="194" t="str">
        <f>IF('saucisse crue'!I27="","",'saucisse crue'!I27)</f>
        <v/>
      </c>
      <c r="G19" s="38" t="s">
        <v>334</v>
      </c>
      <c r="H19" s="11"/>
      <c r="I19" s="203" t="s">
        <v>354</v>
      </c>
      <c r="J19" s="205" t="str">
        <f>IF('saucisse crue'!I27="","",'saucisse crue'!I28)</f>
        <v/>
      </c>
      <c r="K19" s="282">
        <f>'saucisse crue'!C26</f>
        <v>3</v>
      </c>
      <c r="L19" s="283" t="str">
        <f t="shared" si="1"/>
        <v/>
      </c>
    </row>
    <row r="20" spans="1:12" s="282" customFormat="1" ht="19.95" customHeight="1" x14ac:dyDescent="0.3">
      <c r="A20" s="10" t="s">
        <v>106</v>
      </c>
      <c r="B20" s="172" t="s">
        <v>316</v>
      </c>
      <c r="F20" s="194" t="str">
        <f>IF(charcuteries!I22="","",charcuteries!I22)</f>
        <v/>
      </c>
      <c r="G20" s="38" t="s">
        <v>335</v>
      </c>
      <c r="H20" s="11"/>
      <c r="I20" s="203" t="s">
        <v>355</v>
      </c>
      <c r="J20" s="205" t="str">
        <f>IF(charcuteries!I22="","",charcuteries!I23)</f>
        <v/>
      </c>
      <c r="K20" s="299">
        <f>charcuteries!G26</f>
        <v>4</v>
      </c>
      <c r="L20" s="283" t="str">
        <f t="shared" si="1"/>
        <v/>
      </c>
    </row>
    <row r="21" spans="1:12" ht="19.95" customHeight="1" x14ac:dyDescent="0.3">
      <c r="A21" s="10" t="s">
        <v>180</v>
      </c>
      <c r="B21" s="172" t="s">
        <v>317</v>
      </c>
      <c r="F21" s="194" t="str">
        <f>IF('chair cuite'!I25="","",'chair cuite'!I25)</f>
        <v/>
      </c>
      <c r="G21" s="38" t="s">
        <v>336</v>
      </c>
      <c r="H21" s="11"/>
      <c r="I21" s="203" t="s">
        <v>356</v>
      </c>
      <c r="J21" s="205" t="str">
        <f>IF('chair cuite'!I25="","",'chair cuite'!I26)</f>
        <v/>
      </c>
      <c r="K21" s="299">
        <f>'chair cuite'!G28</f>
        <v>3</v>
      </c>
      <c r="L21" s="283" t="str">
        <f t="shared" si="1"/>
        <v/>
      </c>
    </row>
    <row r="22" spans="1:12" ht="19.95" customHeight="1" x14ac:dyDescent="0.3">
      <c r="A22" s="10" t="s">
        <v>181</v>
      </c>
      <c r="B22" s="172" t="s">
        <v>318</v>
      </c>
      <c r="F22" s="194" t="str">
        <f>IF('salaisons cuit'!I23="","",'salaisons cuit'!I23)</f>
        <v/>
      </c>
      <c r="G22" s="38" t="s">
        <v>337</v>
      </c>
      <c r="H22" s="11"/>
      <c r="I22" s="203" t="s">
        <v>357</v>
      </c>
      <c r="J22" s="205" t="str">
        <f>IF('salaisons cuit'!I23="","",'salaisons cuit'!I24)</f>
        <v/>
      </c>
      <c r="K22">
        <f>'salaisons cuit'!G26</f>
        <v>4</v>
      </c>
      <c r="L22" s="283" t="str">
        <f t="shared" si="1"/>
        <v/>
      </c>
    </row>
    <row r="23" spans="1:12" s="282" customFormat="1" ht="19.95" customHeight="1" x14ac:dyDescent="0.3">
      <c r="A23" s="10" t="s">
        <v>182</v>
      </c>
      <c r="B23" s="172" t="s">
        <v>319</v>
      </c>
      <c r="F23" s="194" t="str">
        <f>IF('salaisons crue'!I23="","",'salaisons crue'!I23)</f>
        <v/>
      </c>
      <c r="G23" s="38" t="s">
        <v>338</v>
      </c>
      <c r="H23" s="11"/>
      <c r="I23" s="203" t="s">
        <v>358</v>
      </c>
      <c r="J23" s="205" t="str">
        <f>IF('salaisons crue'!I23="","",'salaisons crue'!I23)</f>
        <v/>
      </c>
      <c r="K23" s="282">
        <f>'salaisons crue'!G26</f>
        <v>4</v>
      </c>
      <c r="L23" s="283" t="str">
        <f t="shared" si="1"/>
        <v/>
      </c>
    </row>
    <row r="24" spans="1:12" ht="19.95" customHeight="1" x14ac:dyDescent="0.3">
      <c r="A24" s="10" t="s">
        <v>183</v>
      </c>
      <c r="B24" s="172" t="s">
        <v>320</v>
      </c>
      <c r="F24" s="194" t="str">
        <f>IF('articles prêts 2'!I23="","",'articles prêts 2'!I23)</f>
        <v/>
      </c>
      <c r="G24" s="38" t="s">
        <v>339</v>
      </c>
      <c r="H24" s="11"/>
      <c r="I24" s="203" t="s">
        <v>359</v>
      </c>
      <c r="J24" s="205" t="str">
        <f>IF('articles prêts 2'!I23="","",'articles prêts 2'!I24)</f>
        <v/>
      </c>
      <c r="K24" s="299">
        <f>'articles prêts 2'!G27</f>
        <v>4</v>
      </c>
      <c r="L24" s="283" t="str">
        <f t="shared" si="1"/>
        <v/>
      </c>
    </row>
    <row r="25" spans="1:12" ht="19.95" customHeight="1" x14ac:dyDescent="0.3">
      <c r="A25" s="10" t="s">
        <v>216</v>
      </c>
      <c r="B25" s="11" t="s">
        <v>321</v>
      </c>
      <c r="F25" s="194" t="str">
        <f>IF(plats!I21="","",plats!I21)</f>
        <v/>
      </c>
      <c r="G25" s="38" t="s">
        <v>340</v>
      </c>
      <c r="I25" s="203" t="s">
        <v>360</v>
      </c>
      <c r="J25" s="205" t="str">
        <f>IF(plats!I21="","",plats!I22)</f>
        <v/>
      </c>
      <c r="K25" s="299">
        <f>plats!G24</f>
        <v>4</v>
      </c>
      <c r="L25" s="283" t="str">
        <f t="shared" si="1"/>
        <v/>
      </c>
    </row>
    <row r="26" spans="1:12" ht="19.95" customHeight="1" x14ac:dyDescent="0.3">
      <c r="A26" s="10" t="s">
        <v>217</v>
      </c>
      <c r="B26" s="11" t="s">
        <v>215</v>
      </c>
      <c r="F26" s="194" t="str">
        <f>IF(traiteur!I31="","",traiteur!I31)</f>
        <v/>
      </c>
      <c r="G26" s="38" t="s">
        <v>341</v>
      </c>
      <c r="H26" s="11"/>
      <c r="I26" s="203" t="s">
        <v>361</v>
      </c>
      <c r="J26" s="205" t="str">
        <f>IF(traiteur!I31="","",traiteur!I32)</f>
        <v/>
      </c>
      <c r="K26">
        <f>traiteur!G34</f>
        <v>4</v>
      </c>
      <c r="L26" s="283" t="str">
        <f t="shared" si="1"/>
        <v/>
      </c>
    </row>
    <row r="27" spans="1:12" ht="19.95" customHeight="1" x14ac:dyDescent="0.25">
      <c r="B27" s="19"/>
      <c r="F27" s="13"/>
      <c r="G27" s="38"/>
      <c r="H27" s="11"/>
      <c r="I27" s="459" t="s">
        <v>363</v>
      </c>
      <c r="J27" s="461">
        <f>SUM(J7:J26)</f>
        <v>0</v>
      </c>
    </row>
    <row r="28" spans="1:12" ht="19.95" customHeight="1" x14ac:dyDescent="0.25">
      <c r="E28" s="170" t="s">
        <v>364</v>
      </c>
      <c r="F28" s="163" t="str">
        <f>IF(COUNT(F7:F26)=0,"",SUM(F7:F26))</f>
        <v/>
      </c>
      <c r="H28" s="11"/>
      <c r="I28" s="460"/>
      <c r="J28" s="462"/>
    </row>
    <row r="29" spans="1:12" ht="19.95" customHeight="1" x14ac:dyDescent="0.25">
      <c r="E29" s="18" t="s">
        <v>365</v>
      </c>
      <c r="F29" s="13"/>
      <c r="G29" s="13"/>
      <c r="H29" s="163" t="str">
        <f>IF(F28="","",MROUND(((F28)*5)/((J27))+1,0.5))</f>
        <v/>
      </c>
      <c r="I29" s="11"/>
    </row>
    <row r="30" spans="1:12" ht="19.95" customHeight="1" x14ac:dyDescent="0.25">
      <c r="D30" s="170" t="s">
        <v>366</v>
      </c>
      <c r="E30" s="170"/>
      <c r="F30" s="13"/>
      <c r="G30" s="13"/>
      <c r="H30" s="11"/>
      <c r="I30" s="192" t="str">
        <f>IF(H29="","",H29*5)</f>
        <v/>
      </c>
    </row>
    <row r="31" spans="1:12" ht="13.2" customHeight="1" x14ac:dyDescent="0.25">
      <c r="F31" s="11"/>
      <c r="G31" s="11"/>
      <c r="H31" s="11"/>
      <c r="I31" s="11"/>
    </row>
    <row r="32" spans="1:12" ht="19.95" customHeight="1" x14ac:dyDescent="0.25">
      <c r="A32" s="18" t="s">
        <v>32</v>
      </c>
      <c r="B32" s="317" t="s">
        <v>367</v>
      </c>
      <c r="C32" s="308"/>
      <c r="D32" s="308"/>
      <c r="E32" s="308"/>
      <c r="F32" s="11"/>
      <c r="G32" s="11"/>
      <c r="H32" s="163" t="str">
        <f>hygiène!I31</f>
        <v/>
      </c>
      <c r="I32" s="38"/>
      <c r="J32" s="38" t="s">
        <v>374</v>
      </c>
    </row>
    <row r="33" spans="1:10" s="241" customFormat="1" ht="19.95" customHeight="1" x14ac:dyDescent="0.25">
      <c r="A33" s="18"/>
      <c r="B33" s="308"/>
      <c r="C33" s="308"/>
      <c r="D33" s="170" t="s">
        <v>368</v>
      </c>
      <c r="E33" s="308"/>
      <c r="F33" s="11"/>
      <c r="G33" s="11"/>
      <c r="H33" s="247"/>
      <c r="I33" s="192" t="str">
        <f>IF(H32="","",H32*2)</f>
        <v/>
      </c>
      <c r="J33" s="38"/>
    </row>
    <row r="34" spans="1:10" ht="13.2" customHeight="1" x14ac:dyDescent="0.25">
      <c r="A34" s="18"/>
      <c r="B34" s="241"/>
      <c r="C34" s="241"/>
      <c r="D34" s="241"/>
      <c r="E34" s="241"/>
      <c r="F34" s="11"/>
      <c r="G34" s="13"/>
      <c r="H34" s="11"/>
      <c r="I34" s="11"/>
    </row>
    <row r="35" spans="1:10" ht="19.95" customHeight="1" x14ac:dyDescent="0.25">
      <c r="A35" s="18" t="s">
        <v>28</v>
      </c>
      <c r="B35" s="317" t="s">
        <v>369</v>
      </c>
      <c r="C35" s="308"/>
      <c r="D35" s="308"/>
      <c r="E35" s="308"/>
      <c r="F35" s="11"/>
      <c r="G35" s="11"/>
      <c r="H35" s="163" t="str">
        <f>'sécurité+protection'!I28</f>
        <v/>
      </c>
      <c r="J35" s="38" t="s">
        <v>375</v>
      </c>
    </row>
    <row r="36" spans="1:10" ht="19.95" customHeight="1" x14ac:dyDescent="0.25">
      <c r="A36" s="18"/>
      <c r="B36" s="20" t="s">
        <v>370</v>
      </c>
      <c r="C36" s="308"/>
      <c r="D36" s="308"/>
      <c r="E36" s="170" t="s">
        <v>371</v>
      </c>
      <c r="F36" s="11"/>
      <c r="G36" s="11"/>
      <c r="H36" s="11"/>
      <c r="I36" s="192" t="str">
        <f>IF(H35="","",H35*2)</f>
        <v/>
      </c>
    </row>
    <row r="37" spans="1:10" ht="13.2" customHeight="1" x14ac:dyDescent="0.25">
      <c r="A37" s="18"/>
      <c r="B37" s="241"/>
      <c r="C37" s="241"/>
      <c r="D37" s="241"/>
      <c r="E37" s="241"/>
      <c r="F37" s="11"/>
      <c r="G37" s="13"/>
      <c r="H37" s="11"/>
      <c r="I37" s="11"/>
    </row>
    <row r="38" spans="1:10" ht="19.95" customHeight="1" x14ac:dyDescent="0.25">
      <c r="A38" s="18" t="s">
        <v>29</v>
      </c>
      <c r="B38" s="18" t="s">
        <v>372</v>
      </c>
      <c r="C38" s="308"/>
      <c r="D38" s="308"/>
      <c r="E38" s="308"/>
      <c r="F38" s="11"/>
      <c r="G38" s="11"/>
      <c r="H38" s="11"/>
      <c r="I38" s="192" t="str">
        <f>IF(machines!I23="","",machines!I23)</f>
        <v/>
      </c>
      <c r="J38" s="15" t="s">
        <v>376</v>
      </c>
    </row>
    <row r="39" spans="1:10" ht="24.75" customHeight="1" x14ac:dyDescent="0.25">
      <c r="B39" s="308"/>
      <c r="C39" s="308"/>
      <c r="D39" s="308"/>
      <c r="E39" s="308"/>
      <c r="F39" s="11"/>
      <c r="G39" s="11"/>
      <c r="H39" s="11"/>
      <c r="I39" s="11"/>
      <c r="J39" s="215" t="s">
        <v>377</v>
      </c>
    </row>
    <row r="40" spans="1:10" ht="19.95" customHeight="1" x14ac:dyDescent="0.25">
      <c r="A40" s="18"/>
      <c r="B40" s="308"/>
      <c r="C40" s="308"/>
      <c r="D40" s="197" t="s">
        <v>373</v>
      </c>
      <c r="E40" s="308"/>
      <c r="F40" s="11"/>
      <c r="G40" s="11"/>
      <c r="H40" s="11"/>
      <c r="I40" s="192" t="str">
        <f>IF(COUNT(I30,I33,I36,I38)=4,SUM(I30,I33,I36,I38),"")</f>
        <v/>
      </c>
    </row>
    <row r="41" spans="1:10" ht="19.95" customHeight="1" x14ac:dyDescent="0.25">
      <c r="B41" s="454" t="s">
        <v>378</v>
      </c>
      <c r="C41" s="454"/>
      <c r="D41" s="454"/>
      <c r="E41" s="454"/>
      <c r="F41" s="454"/>
      <c r="G41" s="454"/>
      <c r="H41" s="454"/>
      <c r="I41" s="455"/>
      <c r="J41" s="206" t="str">
        <f>IF(I40="","",I40/10)</f>
        <v/>
      </c>
    </row>
    <row r="42" spans="1:10" ht="19.95" customHeight="1" x14ac:dyDescent="0.25">
      <c r="J42" s="207" t="s">
        <v>379</v>
      </c>
    </row>
    <row r="43" spans="1:10" ht="19.95" customHeight="1" x14ac:dyDescent="0.25">
      <c r="C43" s="456" t="s">
        <v>380</v>
      </c>
      <c r="D43" s="457"/>
      <c r="E43" s="457"/>
      <c r="F43" s="457"/>
      <c r="G43" s="457"/>
      <c r="H43" s="458"/>
    </row>
    <row r="44" spans="1:10" ht="9" customHeight="1" x14ac:dyDescent="0.25"/>
    <row r="45" spans="1:10" ht="19.95" customHeight="1" x14ac:dyDescent="0.25">
      <c r="C45" s="292" t="s">
        <v>404</v>
      </c>
      <c r="D45" s="293"/>
      <c r="E45" s="293"/>
      <c r="F45" s="293"/>
      <c r="G45" s="293"/>
      <c r="H45" s="293"/>
      <c r="I45" s="294" t="str">
        <f>IF(F28="","Non",IF(SUM(L7:L26)&gt;17.5,"Oui","Non"))</f>
        <v>Non</v>
      </c>
    </row>
    <row r="46" spans="1:10" ht="19.95" customHeight="1" x14ac:dyDescent="0.25"/>
    <row r="47" spans="1:10" ht="19.95" customHeight="1" x14ac:dyDescent="0.25"/>
    <row r="48" spans="1:10" ht="19.95" customHeight="1" x14ac:dyDescent="0.25"/>
    <row r="49" ht="19.95" customHeight="1" x14ac:dyDescent="0.25"/>
    <row r="50" ht="19.95" customHeight="1" x14ac:dyDescent="0.25"/>
    <row r="51" ht="19.95" customHeight="1" x14ac:dyDescent="0.25"/>
    <row r="52" ht="19.95" customHeight="1" x14ac:dyDescent="0.25"/>
    <row r="53" ht="19.95" customHeight="1" x14ac:dyDescent="0.25"/>
    <row r="54" ht="19.95" customHeight="1" x14ac:dyDescent="0.25"/>
    <row r="55" ht="19.95" customHeight="1" x14ac:dyDescent="0.25"/>
    <row r="56" ht="19.95" customHeight="1" x14ac:dyDescent="0.25"/>
  </sheetData>
  <sheetProtection sheet="1" objects="1" scenarios="1"/>
  <dataConsolidate/>
  <customSheetViews>
    <customSheetView guid="{FC3D7473-9018-43EC-8541-4393F0000678}" showRuler="0">
      <selection activeCell="I21" sqref="I21"/>
      <pageMargins left="0.39370078740157483" right="0.39370078740157483" top="0.39370078740157483" bottom="0.39370078740157483" header="0.51181102362204722" footer="0.51181102362204722"/>
      <pageSetup paperSize="9" orientation="portrait" r:id="rId1"/>
      <headerFooter alignWithMargins="0">
        <oddFooter>&amp;CSeite 7</oddFooter>
      </headerFooter>
    </customSheetView>
  </customSheetViews>
  <mergeCells count="4">
    <mergeCell ref="B41:I41"/>
    <mergeCell ref="C43:H43"/>
    <mergeCell ref="I27:I28"/>
    <mergeCell ref="J27:J28"/>
  </mergeCells>
  <phoneticPr fontId="6" type="noConversion"/>
  <conditionalFormatting sqref="D3:D4">
    <cfRule type="cellIs" dxfId="30" priority="6" operator="equal">
      <formula>0</formula>
    </cfRule>
  </conditionalFormatting>
  <conditionalFormatting sqref="J27:J28">
    <cfRule type="cellIs" dxfId="29" priority="5" operator="equal">
      <formula>0</formula>
    </cfRule>
  </conditionalFormatting>
  <conditionalFormatting sqref="I45">
    <cfRule type="cellIs" dxfId="28" priority="1" operator="equal">
      <formula>"Oui"</formula>
    </cfRule>
    <cfRule type="cellIs" dxfId="27" priority="2" operator="equal">
      <formula>"Non"</formula>
    </cfRule>
    <cfRule type="cellIs" dxfId="26" priority="3" operator="equal">
      <formula>"Ja"</formula>
    </cfRule>
    <cfRule type="cellIs" dxfId="25" priority="4" operator="equal">
      <formula>"Nein"</formula>
    </cfRule>
  </conditionalFormatting>
  <pageMargins left="0.39370078740157483" right="0.39370078740157483" top="0.39370078740157483" bottom="0.39370078740157483" header="0.51181102362204722" footer="0.19685039370078741"/>
  <pageSetup paperSize="9" orientation="portrait" r:id="rId2"/>
  <headerFooter alignWithMargins="0">
    <oddFooter>&amp;Cpage 7</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
    <pageSetUpPr fitToPage="1"/>
  </sheetPr>
  <dimension ref="A1:M28"/>
  <sheetViews>
    <sheetView view="pageLayout" zoomScaleNormal="100" workbookViewId="0">
      <selection activeCell="D3" sqref="D3"/>
    </sheetView>
  </sheetViews>
  <sheetFormatPr baseColWidth="10" defaultRowHeight="19.95" customHeight="1" x14ac:dyDescent="0.25"/>
  <cols>
    <col min="1" max="1" width="6.33203125" style="6" customWidth="1"/>
    <col min="5" max="5" width="14.44140625" customWidth="1"/>
    <col min="6" max="9" width="5.44140625" customWidth="1"/>
    <col min="10" max="10" width="5.44140625" hidden="1" customWidth="1"/>
    <col min="11" max="11" width="5.44140625" customWidth="1"/>
    <col min="12" max="12" width="8.33203125" customWidth="1"/>
    <col min="13" max="13" width="53.6640625" customWidth="1"/>
  </cols>
  <sheetData>
    <row r="1" spans="1:13" ht="13.2" customHeight="1" x14ac:dyDescent="0.25">
      <c r="A1" s="316" t="s">
        <v>299</v>
      </c>
      <c r="B1" s="5"/>
      <c r="C1" s="308"/>
      <c r="D1" s="308"/>
      <c r="E1" s="308"/>
      <c r="F1" s="308"/>
      <c r="G1" s="308"/>
      <c r="H1" s="308"/>
      <c r="I1" s="308"/>
    </row>
    <row r="2" spans="1:13" ht="13.2" customHeight="1" x14ac:dyDescent="0.25">
      <c r="A2" s="5"/>
      <c r="B2" s="5"/>
      <c r="C2" s="308"/>
      <c r="D2" s="308"/>
      <c r="E2" s="308"/>
      <c r="F2" s="308"/>
      <c r="G2" s="308"/>
      <c r="H2" s="308"/>
      <c r="I2" s="308"/>
    </row>
    <row r="3" spans="1:13" ht="13.2" customHeight="1" x14ac:dyDescent="0.25">
      <c r="A3" s="1" t="s">
        <v>300</v>
      </c>
      <c r="B3" s="308"/>
      <c r="C3" s="308"/>
      <c r="D3" s="308">
        <v>0</v>
      </c>
      <c r="E3" s="308"/>
      <c r="F3" s="308"/>
      <c r="G3" s="308"/>
      <c r="H3" s="308"/>
      <c r="I3" s="308"/>
    </row>
    <row r="4" spans="1:13" ht="13.2" customHeight="1" x14ac:dyDescent="0.25">
      <c r="A4" s="16" t="s">
        <v>301</v>
      </c>
      <c r="B4" s="308"/>
      <c r="C4" s="308"/>
      <c r="D4" s="308">
        <v>0</v>
      </c>
      <c r="E4" s="308"/>
      <c r="F4" s="308"/>
      <c r="G4" s="308"/>
      <c r="H4" s="308"/>
      <c r="I4" s="308"/>
    </row>
    <row r="5" spans="1:13" ht="13.2" customHeight="1" x14ac:dyDescent="0.25">
      <c r="A5" s="5"/>
      <c r="B5" s="1"/>
      <c r="C5" s="1"/>
      <c r="D5" s="1"/>
      <c r="E5" s="1"/>
      <c r="F5" s="1"/>
      <c r="G5" s="308"/>
      <c r="H5" s="308"/>
      <c r="I5" s="308"/>
    </row>
    <row r="6" spans="1:13" ht="13.2" customHeight="1" x14ac:dyDescent="0.25">
      <c r="A6" s="7">
        <v>1</v>
      </c>
      <c r="B6" s="8" t="s">
        <v>381</v>
      </c>
      <c r="C6" s="8"/>
      <c r="D6" s="8"/>
      <c r="E6" s="4"/>
      <c r="F6" s="4"/>
      <c r="G6" s="4"/>
      <c r="H6" s="4"/>
      <c r="I6" s="4"/>
      <c r="J6" s="4"/>
      <c r="K6" s="4"/>
      <c r="L6" s="4"/>
      <c r="M6" s="4"/>
    </row>
    <row r="7" spans="1:13" s="9" customFormat="1" ht="21.75" customHeight="1" x14ac:dyDescent="0.25">
      <c r="A7" s="23"/>
      <c r="B7" s="463" t="s">
        <v>252</v>
      </c>
      <c r="C7" s="464"/>
      <c r="D7" s="464"/>
      <c r="E7" s="464"/>
      <c r="F7" s="464"/>
      <c r="G7" s="464"/>
      <c r="H7" s="464"/>
      <c r="I7" s="464"/>
      <c r="K7" s="155"/>
      <c r="L7" s="152"/>
    </row>
    <row r="8" spans="1:13" ht="13.2" customHeight="1" x14ac:dyDescent="0.25">
      <c r="B8" s="308"/>
      <c r="C8" s="308"/>
      <c r="D8" s="308"/>
      <c r="E8" s="308"/>
      <c r="F8" s="308"/>
      <c r="G8" s="308"/>
      <c r="H8" s="308"/>
      <c r="I8" s="308"/>
    </row>
    <row r="9" spans="1:13" ht="13.2" customHeight="1" x14ac:dyDescent="0.25">
      <c r="A9" s="5" t="s">
        <v>20</v>
      </c>
      <c r="B9" s="1" t="s">
        <v>382</v>
      </c>
      <c r="C9" s="308"/>
      <c r="D9" s="308"/>
      <c r="E9" s="308"/>
      <c r="F9" s="308"/>
      <c r="G9" s="308"/>
      <c r="H9" s="308"/>
      <c r="I9" s="308"/>
      <c r="J9" s="308"/>
      <c r="K9" s="1"/>
      <c r="L9" s="1" t="s">
        <v>405</v>
      </c>
      <c r="M9" s="308"/>
    </row>
    <row r="10" spans="1:13" ht="60.75" customHeight="1" x14ac:dyDescent="0.25">
      <c r="B10" s="465" t="s">
        <v>552</v>
      </c>
      <c r="C10" s="465"/>
      <c r="D10" s="465"/>
      <c r="E10" s="465"/>
      <c r="F10" s="465"/>
      <c r="G10" s="465"/>
      <c r="H10" s="465"/>
      <c r="I10" s="465"/>
      <c r="J10" s="465"/>
      <c r="K10" s="465"/>
      <c r="L10" s="308" t="s">
        <v>406</v>
      </c>
      <c r="M10" s="32" t="s">
        <v>407</v>
      </c>
    </row>
    <row r="11" spans="1:13" ht="19.5" customHeight="1" x14ac:dyDescent="0.25">
      <c r="B11" s="285" t="s">
        <v>383</v>
      </c>
      <c r="C11" s="218"/>
      <c r="D11" s="468"/>
      <c r="E11" s="469"/>
      <c r="F11" s="218"/>
      <c r="G11" s="218"/>
      <c r="H11" s="218"/>
      <c r="I11" s="3"/>
      <c r="J11" s="3"/>
      <c r="L11" s="95"/>
      <c r="M11" s="96"/>
    </row>
    <row r="12" spans="1:13" ht="7.5" customHeight="1" x14ac:dyDescent="0.25">
      <c r="J12">
        <v>0</v>
      </c>
      <c r="L12" s="87"/>
      <c r="M12" s="88"/>
    </row>
    <row r="13" spans="1:13" ht="19.95" customHeight="1" x14ac:dyDescent="0.25">
      <c r="A13" s="6" t="s">
        <v>1</v>
      </c>
      <c r="B13" s="33" t="s">
        <v>384</v>
      </c>
      <c r="C13" s="33"/>
      <c r="D13" s="33"/>
      <c r="E13" s="33"/>
      <c r="F13" s="156"/>
      <c r="G13" t="s">
        <v>6</v>
      </c>
      <c r="H13" s="157" t="str">
        <f>IF(F13="","",F13*3)</f>
        <v/>
      </c>
      <c r="J13" s="154">
        <v>1</v>
      </c>
      <c r="L13" s="228"/>
      <c r="M13" s="227"/>
    </row>
    <row r="14" spans="1:13" ht="19.95" customHeight="1" x14ac:dyDescent="0.25">
      <c r="A14" s="6" t="s">
        <v>2</v>
      </c>
      <c r="B14" s="33" t="s">
        <v>385</v>
      </c>
      <c r="C14" s="33"/>
      <c r="D14" s="33"/>
      <c r="E14" s="33"/>
      <c r="F14" s="156"/>
      <c r="G14" t="s">
        <v>170</v>
      </c>
      <c r="H14" s="157" t="str">
        <f>IF(F14="","",F14*1)</f>
        <v/>
      </c>
      <c r="J14" s="154">
        <v>2</v>
      </c>
      <c r="L14" s="228"/>
      <c r="M14" s="227"/>
    </row>
    <row r="15" spans="1:13" ht="19.95" customHeight="1" x14ac:dyDescent="0.25">
      <c r="A15" s="6" t="s">
        <v>3</v>
      </c>
      <c r="B15" s="33" t="s">
        <v>386</v>
      </c>
      <c r="C15" s="295"/>
      <c r="D15" s="468"/>
      <c r="E15" s="469"/>
      <c r="F15" s="156"/>
      <c r="G15" t="s">
        <v>6</v>
      </c>
      <c r="H15" s="157" t="str">
        <f>IF(F15="","",F15*3)</f>
        <v/>
      </c>
      <c r="J15" s="154">
        <v>3</v>
      </c>
      <c r="L15" s="228"/>
      <c r="M15" s="227"/>
    </row>
    <row r="16" spans="1:13" ht="19.95" customHeight="1" x14ac:dyDescent="0.25">
      <c r="A16" s="6" t="s">
        <v>4</v>
      </c>
      <c r="B16" s="33" t="s">
        <v>387</v>
      </c>
      <c r="C16" s="33"/>
      <c r="D16" s="33"/>
      <c r="E16" s="33"/>
      <c r="F16" s="156"/>
      <c r="G16" t="s">
        <v>170</v>
      </c>
      <c r="H16" s="157" t="str">
        <f>IF(F16="","",F16*1)</f>
        <v/>
      </c>
      <c r="J16" s="154">
        <v>4</v>
      </c>
      <c r="L16" s="228"/>
      <c r="M16" s="227"/>
    </row>
    <row r="17" spans="1:13" ht="19.95" customHeight="1" x14ac:dyDescent="0.25">
      <c r="A17" s="6" t="s">
        <v>5</v>
      </c>
      <c r="B17" s="33" t="s">
        <v>388</v>
      </c>
      <c r="C17" s="33"/>
      <c r="D17" s="33"/>
      <c r="E17" s="33"/>
      <c r="F17" s="156"/>
      <c r="G17" s="15" t="s">
        <v>410</v>
      </c>
      <c r="J17" s="154">
        <v>5</v>
      </c>
      <c r="L17" s="228"/>
      <c r="M17" s="227"/>
    </row>
    <row r="18" spans="1:13" ht="19.95" customHeight="1" x14ac:dyDescent="0.25">
      <c r="A18" s="6" t="s">
        <v>19</v>
      </c>
      <c r="B18" s="33" t="s">
        <v>389</v>
      </c>
      <c r="C18" s="33"/>
      <c r="D18" s="33"/>
      <c r="E18" s="33"/>
      <c r="F18" s="156"/>
      <c r="G18" s="15" t="s">
        <v>411</v>
      </c>
      <c r="J18" s="85"/>
      <c r="L18" s="228"/>
      <c r="M18" s="227"/>
    </row>
    <row r="19" spans="1:13" ht="19.95" customHeight="1" x14ac:dyDescent="0.25">
      <c r="E19" s="308" t="s">
        <v>364</v>
      </c>
      <c r="H19" s="158" t="str">
        <f>IF(H13="","",SUM(H13:H16))</f>
        <v/>
      </c>
      <c r="J19" s="85"/>
      <c r="L19" s="228"/>
      <c r="M19" s="227"/>
    </row>
    <row r="20" spans="1:13" ht="19.95" customHeight="1" x14ac:dyDescent="0.25">
      <c r="E20" s="10" t="s">
        <v>390</v>
      </c>
      <c r="H20" s="157" t="str">
        <f>IF(A24="x",0,IF(A25="x",2,IF(A26="x",3,IF(A27="x",4,""))))</f>
        <v/>
      </c>
      <c r="J20" s="85"/>
      <c r="L20" s="228"/>
      <c r="M20" s="227"/>
    </row>
    <row r="21" spans="1:13" ht="19.95" customHeight="1" x14ac:dyDescent="0.25">
      <c r="E21" s="18" t="s">
        <v>391</v>
      </c>
      <c r="G21" s="1" t="s">
        <v>401</v>
      </c>
      <c r="H21" s="89"/>
      <c r="I21" s="193" t="str">
        <f>IF(H20="","",H19-H20)</f>
        <v/>
      </c>
      <c r="J21" s="86"/>
      <c r="L21" s="228"/>
      <c r="M21" s="227"/>
    </row>
    <row r="22" spans="1:13" ht="19.5" customHeight="1" x14ac:dyDescent="0.25">
      <c r="I22" s="85"/>
      <c r="J22" s="85"/>
      <c r="L22" s="228"/>
      <c r="M22" s="227"/>
    </row>
    <row r="23" spans="1:13" ht="19.95" customHeight="1" x14ac:dyDescent="0.25">
      <c r="A23" s="170" t="s">
        <v>392</v>
      </c>
      <c r="F23" s="1" t="s">
        <v>401</v>
      </c>
      <c r="H23" s="195" t="s">
        <v>172</v>
      </c>
      <c r="I23" s="196">
        <v>40</v>
      </c>
      <c r="J23" s="85"/>
      <c r="L23" s="228"/>
      <c r="M23" s="227"/>
    </row>
    <row r="24" spans="1:13" ht="19.95" customHeight="1" x14ac:dyDescent="0.25">
      <c r="A24" s="171"/>
      <c r="B24" s="10" t="s">
        <v>393</v>
      </c>
      <c r="C24" s="308"/>
      <c r="D24" s="308"/>
      <c r="E24" s="308" t="s">
        <v>394</v>
      </c>
      <c r="J24" t="s">
        <v>169</v>
      </c>
      <c r="L24" s="228"/>
      <c r="M24" s="227"/>
    </row>
    <row r="25" spans="1:13" ht="19.95" customHeight="1" x14ac:dyDescent="0.25">
      <c r="A25" s="171"/>
      <c r="B25" s="10" t="s">
        <v>395</v>
      </c>
      <c r="C25" s="308"/>
      <c r="D25" s="308"/>
      <c r="E25" s="170" t="s">
        <v>396</v>
      </c>
      <c r="L25" s="466" t="s">
        <v>402</v>
      </c>
      <c r="M25" s="467"/>
    </row>
    <row r="26" spans="1:13" ht="19.95" customHeight="1" x14ac:dyDescent="0.25">
      <c r="A26" s="171"/>
      <c r="B26" s="10" t="s">
        <v>397</v>
      </c>
      <c r="C26" s="308"/>
      <c r="D26" s="308"/>
      <c r="E26" s="170" t="s">
        <v>398</v>
      </c>
      <c r="F26" s="174" t="s">
        <v>408</v>
      </c>
      <c r="I26" s="313">
        <v>1</v>
      </c>
      <c r="L26" s="435"/>
      <c r="M26" s="435"/>
    </row>
    <row r="27" spans="1:13" ht="19.95" customHeight="1" x14ac:dyDescent="0.25">
      <c r="A27" s="171"/>
      <c r="B27" s="10" t="s">
        <v>399</v>
      </c>
      <c r="C27" s="308"/>
      <c r="D27" s="308"/>
      <c r="E27" s="170" t="s">
        <v>400</v>
      </c>
      <c r="F27" s="202"/>
      <c r="G27" s="202"/>
      <c r="H27" s="202"/>
      <c r="I27" s="202"/>
      <c r="J27" s="202"/>
      <c r="K27" s="202"/>
      <c r="L27" s="435"/>
      <c r="M27" s="435"/>
    </row>
    <row r="28" spans="1:13" ht="19.95" customHeight="1" x14ac:dyDescent="0.25">
      <c r="A28" s="202"/>
      <c r="B28" s="202"/>
      <c r="C28" s="202"/>
      <c r="D28" s="202"/>
      <c r="E28" s="202"/>
      <c r="F28" s="202"/>
      <c r="G28" s="202"/>
      <c r="H28" s="202"/>
      <c r="I28" s="202"/>
      <c r="J28" s="202"/>
      <c r="K28" s="202"/>
    </row>
  </sheetData>
  <sheetProtection sheet="1" objects="1" scenarios="1"/>
  <customSheetViews>
    <customSheetView guid="{FC3D7473-9018-43EC-8541-4393F0000678}" fitToPage="1" hiddenColumns="1" showRuler="0">
      <pane xSplit="1" ySplit="3" topLeftCell="B4" activePane="bottomRight" state="frozen"/>
      <selection pane="bottomRight" activeCell="E18" sqref="E18"/>
      <pageMargins left="0.39370078740157483" right="0.39370078740157483" top="0.39370078740157483" bottom="0.35" header="0.51181102362204722" footer="0.14000000000000001"/>
      <pageSetup paperSize="9" scale="98" orientation="landscape" r:id="rId1"/>
      <headerFooter alignWithMargins="0">
        <oddFooter>&amp;CSeite 8</oddFooter>
      </headerFooter>
    </customSheetView>
  </customSheetViews>
  <mergeCells count="5">
    <mergeCell ref="B7:I7"/>
    <mergeCell ref="B10:K10"/>
    <mergeCell ref="L25:M27"/>
    <mergeCell ref="D11:E11"/>
    <mergeCell ref="D15:E15"/>
  </mergeCells>
  <phoneticPr fontId="6" type="noConversion"/>
  <conditionalFormatting sqref="D3:D4">
    <cfRule type="cellIs" dxfId="24" priority="1" operator="equal">
      <formula>0</formula>
    </cfRule>
  </conditionalFormatting>
  <dataValidations disablePrompts="1" count="2">
    <dataValidation type="list" allowBlank="1" showInputMessage="1" showErrorMessage="1" sqref="F13:F18" xr:uid="{00000000-0002-0000-0700-000000000000}">
      <formula1>$J$12:$J$17</formula1>
    </dataValidation>
    <dataValidation type="list" allowBlank="1" showInputMessage="1" showErrorMessage="1" errorTitle="Ihre Eingabe ist nicht korrekt" error="Bitte geben Sie den Buchstaben &quot;x&quot; in das gewünschte Feld ein. Danke" sqref="A24:A27" xr:uid="{00000000-0002-0000-0700-000001000000}">
      <formula1>$J$24</formula1>
    </dataValidation>
  </dataValidations>
  <pageMargins left="0.39370078740157483" right="0.39370078740157483" top="0.39370078740157483" bottom="0.39370078740157483" header="0.51181102362204722" footer="0.19685039370078741"/>
  <pageSetup paperSize="9" scale="98" orientation="landscape" r:id="rId2"/>
  <headerFooter alignWithMargins="0">
    <oddFooter>&amp;Cpage 8</oddFoot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2000000}">
          <x14:formula1>
            <xm:f>'notes détail'!$K$1:$K$4</xm:f>
          </x14:formula1>
          <xm:sqref>I26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5</vt:i4>
      </vt:variant>
    </vt:vector>
  </HeadingPairs>
  <TitlesOfParts>
    <vt:vector size="36" baseType="lpstr">
      <vt:lpstr>titre 1a</vt:lpstr>
      <vt:lpstr>titre 1b</vt:lpstr>
      <vt:lpstr>notes 1a</vt:lpstr>
      <vt:lpstr>notes 1b</vt:lpstr>
      <vt:lpstr>notes 2a</vt:lpstr>
      <vt:lpstr>notes 2b</vt:lpstr>
      <vt:lpstr>notes expérience</vt:lpstr>
      <vt:lpstr>notes détail</vt:lpstr>
      <vt:lpstr>désossage 1</vt:lpstr>
      <vt:lpstr>désossage 2</vt:lpstr>
      <vt:lpstr>désossage 3</vt:lpstr>
      <vt:lpstr>saucisses 1</vt:lpstr>
      <vt:lpstr>articles prêts 1</vt:lpstr>
      <vt:lpstr>Abattoir gb</vt:lpstr>
      <vt:lpstr>Abattoir V</vt:lpstr>
      <vt:lpstr>Abattoir P</vt:lpstr>
      <vt:lpstr>désossage V</vt:lpstr>
      <vt:lpstr>désossage B</vt:lpstr>
      <vt:lpstr>désossage P</vt:lpstr>
      <vt:lpstr>saucisses 2</vt:lpstr>
      <vt:lpstr>saucisse crue</vt:lpstr>
      <vt:lpstr>charcuteries</vt:lpstr>
      <vt:lpstr>chair cuite</vt:lpstr>
      <vt:lpstr>salaisons cuit</vt:lpstr>
      <vt:lpstr>salaisons crue</vt:lpstr>
      <vt:lpstr>articles prêts 2</vt:lpstr>
      <vt:lpstr>plats</vt:lpstr>
      <vt:lpstr>traiteur</vt:lpstr>
      <vt:lpstr>hygiène</vt:lpstr>
      <vt:lpstr>sécurité+protection</vt:lpstr>
      <vt:lpstr>machines</vt:lpstr>
      <vt:lpstr>'désossage 1'!Print_Area</vt:lpstr>
      <vt:lpstr>'désossage 2'!Print_Area</vt:lpstr>
      <vt:lpstr>'désossage 3'!Print_Area</vt:lpstr>
      <vt:lpstr>'notes 2b'!Print_Area</vt:lpstr>
      <vt:lpstr>'notes expérience'!Print_Area</vt:lpstr>
    </vt:vector>
  </TitlesOfParts>
  <Company>VSM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Welti</dc:creator>
  <cp:lastModifiedBy>Philipp Sax</cp:lastModifiedBy>
  <cp:lastPrinted>2016-01-29T09:36:03Z</cp:lastPrinted>
  <dcterms:created xsi:type="dcterms:W3CDTF">2009-02-02T07:58:15Z</dcterms:created>
  <dcterms:modified xsi:type="dcterms:W3CDTF">2018-01-11T12:34:31Z</dcterms:modified>
</cp:coreProperties>
</file>