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codeName="DieseArbeitsmappe" defaultThemeVersion="124226"/>
  <mc:AlternateContent xmlns:mc="http://schemas.openxmlformats.org/markup-compatibility/2006">
    <mc:Choice Requires="x15">
      <x15ac:absPath xmlns:x15ac="http://schemas.microsoft.com/office/spreadsheetml/2010/11/ac" url="R:\Daten\SAX\Grundbildung\QV\FF\Prüfungsbogen\2018\Französisch\Gesperrt\"/>
    </mc:Choice>
  </mc:AlternateContent>
  <bookViews>
    <workbookView xWindow="396" yWindow="96" windowWidth="12396" windowHeight="8880" tabRatio="889" xr2:uid="{00000000-000D-0000-FFFF-FFFF00000000}"/>
  </bookViews>
  <sheets>
    <sheet name="titre 1a" sheetId="1" r:id="rId1"/>
    <sheet name="titre 1b" sheetId="58" r:id="rId2"/>
    <sheet name="notes 1 a" sheetId="42" r:id="rId3"/>
    <sheet name="notes 1b" sheetId="41" r:id="rId4"/>
    <sheet name="notes 2a" sheetId="40" r:id="rId5"/>
    <sheet name="notes 2b" sheetId="39" r:id="rId6"/>
    <sheet name="notes détail" sheetId="57" r:id="rId7"/>
    <sheet name="désossage" sheetId="43" r:id="rId8"/>
    <sheet name="plats a" sheetId="44" r:id="rId9"/>
    <sheet name="plats b" sheetId="45" r:id="rId10"/>
    <sheet name="stockage" sheetId="46" r:id="rId11"/>
    <sheet name="articles prêts 1a" sheetId="47" r:id="rId12"/>
    <sheet name="articles prêts 1b" sheetId="55" r:id="rId13"/>
    <sheet name="articles prêts 2" sheetId="48" r:id="rId14"/>
    <sheet name="articles prêts 3" sheetId="49" r:id="rId15"/>
    <sheet name="emballages" sheetId="50" r:id="rId16"/>
    <sheet name="traiteur a" sheetId="51" r:id="rId17"/>
    <sheet name="traiteur b" sheetId="52" r:id="rId18"/>
    <sheet name="vente" sheetId="53" r:id="rId19"/>
    <sheet name="hygiène" sheetId="54" r:id="rId20"/>
    <sheet name="sécurité+protection+machines" sheetId="21" r:id="rId21"/>
  </sheets>
  <definedNames>
    <definedName name="Print_Area" localSheetId="3">'notes 1b'!$A$1:$H$35</definedName>
    <definedName name="Print_Area" localSheetId="5">'notes 2b'!$A$1:$H$36</definedName>
  </definedNames>
  <calcPr calcId="171027"/>
</workbook>
</file>

<file path=xl/calcChain.xml><?xml version="1.0" encoding="utf-8"?>
<calcChain xmlns="http://schemas.openxmlformats.org/spreadsheetml/2006/main">
  <c r="B4" i="58" l="1"/>
  <c r="B3" i="58"/>
  <c r="I17" i="45" l="1"/>
  <c r="H8" i="54" l="1"/>
  <c r="H17" i="21"/>
  <c r="H7" i="21"/>
  <c r="H18" i="21"/>
  <c r="H11" i="43"/>
  <c r="H12" i="55" l="1"/>
  <c r="H22" i="53" l="1"/>
  <c r="H21" i="53"/>
  <c r="H20" i="53"/>
  <c r="H19" i="53"/>
  <c r="H18" i="53"/>
  <c r="H17" i="53"/>
  <c r="H16" i="53"/>
  <c r="H12" i="53"/>
  <c r="H11" i="53"/>
  <c r="H11" i="50"/>
  <c r="H10" i="50"/>
  <c r="H9" i="50"/>
  <c r="H13" i="49" l="1"/>
  <c r="H12" i="49"/>
  <c r="H11" i="49"/>
  <c r="H10" i="49"/>
  <c r="H9" i="49"/>
  <c r="H15" i="48"/>
  <c r="H14" i="48"/>
  <c r="H13" i="48"/>
  <c r="H12" i="48"/>
  <c r="H11" i="48"/>
  <c r="H10" i="48"/>
  <c r="H9" i="48"/>
  <c r="I24" i="47"/>
  <c r="I23" i="47"/>
  <c r="I22" i="47"/>
  <c r="I19" i="47"/>
  <c r="I17" i="47"/>
  <c r="I15" i="47"/>
  <c r="I13" i="47"/>
  <c r="I11" i="47"/>
  <c r="I9" i="47"/>
  <c r="H26" i="46"/>
  <c r="H23" i="46"/>
  <c r="H22" i="46"/>
  <c r="H21" i="46"/>
  <c r="H18" i="46"/>
  <c r="H17" i="46"/>
  <c r="H14" i="46"/>
  <c r="H13" i="46"/>
  <c r="H12" i="46"/>
  <c r="H11" i="46"/>
  <c r="H10" i="46"/>
  <c r="H19" i="48" l="1"/>
  <c r="H11" i="55"/>
  <c r="I13" i="55" s="1"/>
  <c r="F9" i="57" s="1"/>
  <c r="H11" i="45"/>
  <c r="H9" i="45"/>
  <c r="H22" i="44"/>
  <c r="H30" i="44"/>
  <c r="H28" i="44"/>
  <c r="H25" i="44"/>
  <c r="H24" i="44"/>
  <c r="H19" i="44"/>
  <c r="H18" i="44"/>
  <c r="H16" i="44"/>
  <c r="H13" i="44"/>
  <c r="H12" i="44"/>
  <c r="H10" i="44"/>
  <c r="H18" i="43"/>
  <c r="H13" i="43"/>
  <c r="H12" i="43"/>
  <c r="H12" i="52"/>
  <c r="H15" i="51"/>
  <c r="H27" i="51"/>
  <c r="H25" i="51"/>
  <c r="H22" i="51"/>
  <c r="H21" i="51"/>
  <c r="H19" i="51"/>
  <c r="H16" i="51"/>
  <c r="H14" i="51"/>
  <c r="H11" i="51"/>
  <c r="H9" i="51"/>
  <c r="H16" i="21" l="1"/>
  <c r="H15" i="21"/>
  <c r="H14" i="21"/>
  <c r="H13" i="21"/>
  <c r="H5" i="54"/>
  <c r="H26" i="51"/>
  <c r="H28" i="46"/>
  <c r="I29" i="46" s="1"/>
  <c r="F8" i="57" s="1"/>
  <c r="H11" i="54" l="1"/>
  <c r="H10" i="54"/>
  <c r="H9" i="54"/>
  <c r="C12" i="42"/>
  <c r="A27" i="40"/>
  <c r="G3" i="40"/>
  <c r="G1" i="40"/>
  <c r="C15" i="42"/>
  <c r="E3" i="57"/>
  <c r="D3" i="57"/>
  <c r="F1" i="39"/>
  <c r="F1" i="41"/>
  <c r="G1" i="42"/>
  <c r="G3" i="42"/>
  <c r="F15" i="39"/>
  <c r="F16" i="39"/>
  <c r="F17" i="39"/>
  <c r="F18" i="39"/>
  <c r="F19" i="39"/>
  <c r="F15" i="41"/>
  <c r="H7" i="54"/>
  <c r="H6" i="54"/>
  <c r="H5" i="21"/>
  <c r="F27" i="39"/>
  <c r="F28" i="39"/>
  <c r="F28" i="41"/>
  <c r="F29" i="41" s="1"/>
  <c r="H29" i="41" s="1"/>
  <c r="F16" i="41"/>
  <c r="F17" i="41"/>
  <c r="F18" i="41"/>
  <c r="F19" i="41"/>
  <c r="H6" i="21"/>
  <c r="H8" i="21"/>
  <c r="H12" i="21"/>
  <c r="H20" i="21" s="1"/>
  <c r="H24" i="53"/>
  <c r="H10" i="51"/>
  <c r="H20" i="51"/>
  <c r="H14" i="50"/>
  <c r="H17" i="49"/>
  <c r="I20" i="48"/>
  <c r="F15" i="57" s="1"/>
  <c r="K8" i="57"/>
  <c r="H10" i="45"/>
  <c r="H11" i="44"/>
  <c r="H16" i="45" s="1"/>
  <c r="H17" i="44"/>
  <c r="H23" i="44"/>
  <c r="H29" i="44"/>
  <c r="H9" i="43"/>
  <c r="H10" i="43"/>
  <c r="F27" i="41"/>
  <c r="F20" i="39" l="1"/>
  <c r="H20" i="39" s="1"/>
  <c r="D26" i="39" s="1"/>
  <c r="F26" i="39" s="1"/>
  <c r="H10" i="21"/>
  <c r="H22" i="21" s="1"/>
  <c r="I23" i="21" s="1"/>
  <c r="H13" i="54"/>
  <c r="I14" i="54" s="1"/>
  <c r="K15" i="57"/>
  <c r="F20" i="41"/>
  <c r="H20" i="41" s="1"/>
  <c r="D26" i="41" s="1"/>
  <c r="F26" i="41" s="1"/>
  <c r="I18" i="49"/>
  <c r="I18" i="45"/>
  <c r="H17" i="43"/>
  <c r="I19" i="43" s="1"/>
  <c r="F6" i="57" s="1"/>
  <c r="I25" i="53"/>
  <c r="H11" i="52"/>
  <c r="I13" i="52" s="1"/>
  <c r="I15" i="50"/>
  <c r="F18" i="57" l="1"/>
  <c r="K18" i="57" s="1"/>
  <c r="F17" i="57"/>
  <c r="K17" i="57" s="1"/>
  <c r="F16" i="57"/>
  <c r="K6" i="57"/>
  <c r="F19" i="57"/>
  <c r="F7" i="57"/>
  <c r="G10" i="57" s="1"/>
  <c r="I25" i="57"/>
  <c r="I24" i="57"/>
  <c r="G20" i="57" l="1"/>
  <c r="H21" i="57" s="1"/>
  <c r="D8" i="39" s="1"/>
  <c r="F8" i="39" s="1"/>
  <c r="K16" i="57"/>
  <c r="H11" i="57"/>
  <c r="I12" i="57" s="1"/>
  <c r="K19" i="57"/>
  <c r="K7" i="57"/>
  <c r="D10" i="41"/>
  <c r="F10" i="41" s="1"/>
  <c r="D10" i="39"/>
  <c r="F10" i="39" s="1"/>
  <c r="D9" i="41"/>
  <c r="F9" i="41" s="1"/>
  <c r="D9" i="39"/>
  <c r="F9" i="39" s="1"/>
  <c r="D7" i="39" l="1"/>
  <c r="F7" i="39" s="1"/>
  <c r="F11" i="39" s="1"/>
  <c r="H11" i="39" s="1"/>
  <c r="D25" i="39" s="1"/>
  <c r="D7" i="41"/>
  <c r="F7" i="41" s="1"/>
  <c r="D8" i="41"/>
  <c r="F8" i="41" s="1"/>
  <c r="I22" i="57"/>
  <c r="I28" i="57" s="1"/>
  <c r="J29" i="57" l="1"/>
  <c r="F11" i="41"/>
  <c r="H11" i="41" s="1"/>
  <c r="D25" i="41" s="1"/>
  <c r="F25" i="41" s="1"/>
  <c r="F25" i="39"/>
  <c r="F29" i="39" s="1"/>
  <c r="H29"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1" authorId="0" shapeId="0" xr:uid="{00000000-0006-0000-0600-000001000000}">
      <text>
        <r>
          <rPr>
            <b/>
            <sz val="8"/>
            <color indexed="81"/>
            <rFont val="Tahoma"/>
            <family val="2"/>
          </rPr>
          <t xml:space="preserve">SZ: Tippen Sie "x" in das entsprechende Feld - Punkteabzug erfolgt automatisch.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1" authorId="0" shapeId="0" xr:uid="{00000000-0006-0000-0800-000001000000}">
      <text>
        <r>
          <rPr>
            <b/>
            <sz val="8"/>
            <color indexed="81"/>
            <rFont val="Tahoma"/>
            <family val="2"/>
          </rPr>
          <t xml:space="preserve">SZ: Tippen Sie "x" in das entsprechende Feld - Punkteabzug erfolgt automatisch.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16" authorId="0" shapeId="0" xr:uid="{00000000-0006-0000-0B00-000001000000}">
      <text>
        <r>
          <rPr>
            <b/>
            <sz val="8"/>
            <color indexed="81"/>
            <rFont val="Tahoma"/>
            <family val="2"/>
          </rPr>
          <t xml:space="preserve">SZ: Tippen Sie "x" in das entsprechende Feld - Punkteabzug erfolgt automatisch.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16" authorId="0" shapeId="0" xr:uid="{00000000-0006-0000-1000-000001000000}">
      <text>
        <r>
          <rPr>
            <b/>
            <sz val="8"/>
            <color indexed="81"/>
            <rFont val="Tahoma"/>
            <family val="2"/>
          </rPr>
          <t xml:space="preserve">SZ: Tippen Sie "x" in das entsprechende Feld - Punkteabzug erfolgt automatisch. </t>
        </r>
      </text>
    </comment>
  </commentList>
</comments>
</file>

<file path=xl/sharedStrings.xml><?xml version="1.0" encoding="utf-8"?>
<sst xmlns="http://schemas.openxmlformats.org/spreadsheetml/2006/main" count="866" uniqueCount="429">
  <si>
    <t>1.1.1</t>
  </si>
  <si>
    <t>1.1.2</t>
  </si>
  <si>
    <t>1.1.3</t>
  </si>
  <si>
    <t>1.1.4</t>
  </si>
  <si>
    <t>1.1.5</t>
  </si>
  <si>
    <t>x 3 =</t>
  </si>
  <si>
    <t>1.2</t>
  </si>
  <si>
    <t>1.2.1</t>
  </si>
  <si>
    <t>1.2.2</t>
  </si>
  <si>
    <t>1.2.3</t>
  </si>
  <si>
    <t>1.2.4</t>
  </si>
  <si>
    <t>1.2.5</t>
  </si>
  <si>
    <t>1</t>
  </si>
  <si>
    <t>1.1.6</t>
  </si>
  <si>
    <t>1.2.6</t>
  </si>
  <si>
    <t>2</t>
  </si>
  <si>
    <t>2.1</t>
  </si>
  <si>
    <t>2.1.3</t>
  </si>
  <si>
    <t>2.1.4</t>
  </si>
  <si>
    <t>2.1.5</t>
  </si>
  <si>
    <t>2.1.6</t>
  </si>
  <si>
    <t>2.1.7</t>
  </si>
  <si>
    <t>2.1.8</t>
  </si>
  <si>
    <t>2.2</t>
  </si>
  <si>
    <t>2.2.1</t>
  </si>
  <si>
    <t>2.2.2</t>
  </si>
  <si>
    <t>2.2.3</t>
  </si>
  <si>
    <t>2.2.4</t>
  </si>
  <si>
    <t>1.2.7</t>
  </si>
  <si>
    <t>1.1</t>
  </si>
  <si>
    <t>1.2.8</t>
  </si>
  <si>
    <t>2.2.5</t>
  </si>
  <si>
    <t>2.2.6</t>
  </si>
  <si>
    <t>2.2.7</t>
  </si>
  <si>
    <t>2.2.8</t>
  </si>
  <si>
    <t>2.3</t>
  </si>
  <si>
    <t>2.3.1</t>
  </si>
  <si>
    <t>2.3.2</t>
  </si>
  <si>
    <t>2.3.3</t>
  </si>
  <si>
    <t>2.3.4</t>
  </si>
  <si>
    <t>2.3.5</t>
  </si>
  <si>
    <t>2.4</t>
  </si>
  <si>
    <t>2.4.1</t>
  </si>
  <si>
    <t>2.4.2</t>
  </si>
  <si>
    <t>2.4.3</t>
  </si>
  <si>
    <t>2.4.4</t>
  </si>
  <si>
    <t>2.5</t>
  </si>
  <si>
    <t>2.5.1</t>
  </si>
  <si>
    <t>2.5.2</t>
  </si>
  <si>
    <t>2.5.3</t>
  </si>
  <si>
    <t>2.5.4</t>
  </si>
  <si>
    <t>2.5.5</t>
  </si>
  <si>
    <t>2.5.6</t>
  </si>
  <si>
    <t>2.5.7</t>
  </si>
  <si>
    <t>2.5.8</t>
  </si>
  <si>
    <t>2.5.9</t>
  </si>
  <si>
    <t>1.1.7</t>
  </si>
  <si>
    <t>1.</t>
  </si>
  <si>
    <t>2.</t>
  </si>
  <si>
    <t>2.4.5</t>
  </si>
  <si>
    <t>1.2.9</t>
  </si>
  <si>
    <t>1.2.10</t>
  </si>
  <si>
    <t>1.2.11</t>
  </si>
  <si>
    <t>1.2.12</t>
  </si>
  <si>
    <t>1.3</t>
  </si>
  <si>
    <t>1.3.1</t>
  </si>
  <si>
    <t>1.3.2</t>
  </si>
  <si>
    <t>1.3.3</t>
  </si>
  <si>
    <t>1.3.4</t>
  </si>
  <si>
    <t>1.3.5</t>
  </si>
  <si>
    <t>1.3.6</t>
  </si>
  <si>
    <t>1.3.7</t>
  </si>
  <si>
    <t>1.3.8</t>
  </si>
  <si>
    <t>1.3.9</t>
  </si>
  <si>
    <t>1.3.10</t>
  </si>
  <si>
    <t>1.3.11</t>
  </si>
  <si>
    <t>2.1.1</t>
  </si>
  <si>
    <t>2.1.2</t>
  </si>
  <si>
    <t>2.1.9</t>
  </si>
  <si>
    <t>1.2.13</t>
  </si>
  <si>
    <t>1.2.14</t>
  </si>
  <si>
    <t>1.2.15</t>
  </si>
  <si>
    <t>1.2.16</t>
  </si>
  <si>
    <t>1.2.17</t>
  </si>
  <si>
    <t>1.2.18</t>
  </si>
  <si>
    <t>1.2.19</t>
  </si>
  <si>
    <t>2.4.6</t>
  </si>
  <si>
    <t>2.4.7</t>
  </si>
  <si>
    <t>2.4.8</t>
  </si>
  <si>
    <t>2.4.9</t>
  </si>
  <si>
    <t>2.4.10</t>
  </si>
  <si>
    <t>2.4.11</t>
  </si>
  <si>
    <t>2.4.12</t>
  </si>
  <si>
    <t>2.4.13</t>
  </si>
  <si>
    <t>2.4.14</t>
  </si>
  <si>
    <t>3.</t>
  </si>
  <si>
    <t>4.</t>
  </si>
  <si>
    <t>5.</t>
  </si>
  <si>
    <t>1.4</t>
  </si>
  <si>
    <t>1.4.1</t>
  </si>
  <si>
    <t>1.4.2</t>
  </si>
  <si>
    <t>1.4.3</t>
  </si>
  <si>
    <t>1.4.4</t>
  </si>
  <si>
    <t>1.4.5</t>
  </si>
  <si>
    <t>1.4.6</t>
  </si>
  <si>
    <t>1.4.7</t>
  </si>
  <si>
    <t>1.4.8</t>
  </si>
  <si>
    <t>1.4.9</t>
  </si>
  <si>
    <t>1.4.10</t>
  </si>
  <si>
    <t>1.4.11</t>
  </si>
  <si>
    <t>2.4.15</t>
  </si>
  <si>
    <t>Traiteur</t>
  </si>
  <si>
    <t>1.1.8</t>
  </si>
  <si>
    <t>1.2.20</t>
  </si>
  <si>
    <t>1.4.12</t>
  </si>
  <si>
    <t>2.1.10</t>
  </si>
  <si>
    <t>Zeitvorgabe (ohne Beurteilung der Produkte):</t>
  </si>
  <si>
    <t>Name / Nom / Nome:</t>
  </si>
  <si>
    <r>
      <t xml:space="preserve">Qualifikationsbereich Praktische Arbeiten </t>
    </r>
    <r>
      <rPr>
        <sz val="9"/>
        <rFont val="Arial"/>
        <family val="2"/>
      </rPr>
      <t>(12 Stunden)</t>
    </r>
    <r>
      <rPr>
        <b/>
        <sz val="9"/>
        <rFont val="Arial"/>
        <family val="2"/>
      </rPr>
      <t xml:space="preserve"> / Domaine de qualification Travaux pratiques  </t>
    </r>
    <r>
      <rPr>
        <sz val="9"/>
        <rFont val="Arial"/>
        <family val="2"/>
      </rPr>
      <t>(12 heures)</t>
    </r>
    <r>
      <rPr>
        <b/>
        <sz val="9"/>
        <rFont val="Arial"/>
        <family val="2"/>
      </rPr>
      <t xml:space="preserve"> / Settore di qualificazione Conoscenze Lavori pratici </t>
    </r>
    <r>
      <rPr>
        <sz val="9"/>
        <rFont val="Arial"/>
        <family val="2"/>
      </rPr>
      <t>(12 ore)</t>
    </r>
  </si>
  <si>
    <t>Position / Position / Posizione</t>
  </si>
  <si>
    <t>Noten/ 
Notes/ 
Note</t>
  </si>
  <si>
    <r>
      <t>Faktor/ 
Coéfficient</t>
    </r>
    <r>
      <rPr>
        <sz val="6"/>
        <rFont val="Arial"/>
        <family val="2"/>
      </rPr>
      <t xml:space="preserve">/ </t>
    </r>
    <r>
      <rPr>
        <sz val="7"/>
        <rFont val="Arial"/>
        <family val="2"/>
      </rPr>
      <t xml:space="preserve">
Fattore</t>
    </r>
  </si>
  <si>
    <t>Produkt/
Produits/
Prodotto</t>
  </si>
  <si>
    <t>Bemerkungen / Remarques / Osservazioni</t>
  </si>
  <si>
    <t xml:space="preserve">Fleischgewinnung und Tierschutz, Gewerbliche Verarbeitung, Indurstielle Verarbeitung, Veredelung / Production de la viande et protection des animaux, Transformation artisanale, Transformation industrielle, Commercialisation / Produzione di carne e protezione degli animali, Trasformazione artigianale, Trasformazione industriale, commercializzazione </t>
  </si>
  <si>
    <t>Hygiene / Hygiène / Igiene</t>
  </si>
  <si>
    <r>
      <t xml:space="preserve">Qualifikationsbereich Berufskenntnisse </t>
    </r>
    <r>
      <rPr>
        <sz val="9"/>
        <rFont val="Arial"/>
        <family val="2"/>
      </rPr>
      <t>(3 Stunden)</t>
    </r>
    <r>
      <rPr>
        <b/>
        <sz val="9"/>
        <rFont val="Arial"/>
        <family val="2"/>
      </rPr>
      <t xml:space="preserve"> / Domaine de qualification Connaissances professionnelles          </t>
    </r>
    <r>
      <rPr>
        <sz val="9"/>
        <rFont val="Arial"/>
        <family val="2"/>
      </rPr>
      <t>(3 heures)</t>
    </r>
    <r>
      <rPr>
        <b/>
        <sz val="9"/>
        <rFont val="Arial"/>
        <family val="2"/>
      </rPr>
      <t xml:space="preserve"> / Settore di qualificazione Connoscenze professionali </t>
    </r>
    <r>
      <rPr>
        <sz val="9"/>
        <rFont val="Arial"/>
        <family val="2"/>
      </rPr>
      <t>(3 ore)</t>
    </r>
  </si>
  <si>
    <t>Noten/
Notes/
Note</t>
  </si>
  <si>
    <t xml:space="preserve">Fachrechnen / Betriebswirtschaft / Betriebsorganisation / Calcul professionnel / gestion d’entreprise / organisation / Calcolo professionale / Economia aziendale / Organizzazione aziendale </t>
  </si>
  <si>
    <t>Prüfungsergebnis / Resultat de l'examen / Risultato d'esame</t>
  </si>
  <si>
    <t>Faktor/ 
Coéfficient/ 
Fattore</t>
  </si>
  <si>
    <t>a.</t>
  </si>
  <si>
    <t>Qualifikationsbereich Praktische Arbeiten/ Domaine de qualification Travaux pratiques / Settore di qualificazion Lavori pratici</t>
  </si>
  <si>
    <t>b.</t>
  </si>
  <si>
    <t>Qualifikationsbereich Berufskenntnisse / Domaine de qualification Connaissances professionnelles / Settore di qualificazione Conoscenze professionali</t>
  </si>
  <si>
    <t>c.</t>
  </si>
  <si>
    <t>Qualifikationsbereich Allgemeinbildung / Domaine de qualification Culture générale / Settore di qualificazione Cultura generale</t>
  </si>
  <si>
    <t>d.</t>
  </si>
  <si>
    <t>Erfahrungsnote Berufskundlicher Unterricht / Note d'expérience Enseignement professionnel / Nota relativa Insegnamente di materie professionali specifiche</t>
  </si>
  <si>
    <t xml:space="preserve">: 5 = Gesamtnote* /
         Note globale* /
         Nota globale*
</t>
  </si>
  <si>
    <t>* Auf eine Dezimalstelle zu runden / A arrondir à une décimale / Approssimare a un decimale</t>
  </si>
  <si>
    <t>Die Präsidentin, der Präsident / La présidente, le président / La presidentessa, il presidente</t>
  </si>
  <si>
    <t>Die Sekretärin, der Sekretär / La, le secrétaire / 
La segretaria, il segretario</t>
  </si>
  <si>
    <t>Fleischfachfrau EFZ / Fleischfachmann EFZ</t>
  </si>
  <si>
    <t>Prüfungsdatum / 
Date d'examen / 
Data dell'esame:</t>
  </si>
  <si>
    <t>Bouchère-charcutière CFC / Boucher-charcutier CFC</t>
  </si>
  <si>
    <t>Macellaia-salumiere AFC / Macellaio-salumiere AFC</t>
  </si>
  <si>
    <t>Nummer / 
Nombre / Numero:</t>
  </si>
  <si>
    <t>Notenformular für das Qualifikationsverfahren /</t>
  </si>
  <si>
    <t>Feuille des notes de la procédure de qualification / Tabella note delle procedure di qualificazione</t>
  </si>
  <si>
    <t xml:space="preserve">Gemäss der Verordnung über die berufliche Grundbildung vom 22.08.2007 / Ordonnances sur la formation professionnelle initiale 22.08.2007 / 
Ordinanze sulla formazione professionale di base 22.08.2007 </t>
  </si>
  <si>
    <t>Personalien der Kandidatin, des Kandidaten / Données personnelles de l'apprenti, -e / Dati personali dell'apprendista</t>
  </si>
  <si>
    <t>Familienname und Vorname / 
Nom et prénom / Cognome e nome:</t>
  </si>
  <si>
    <t>Genaue Wohnadresse / 
Adresse précise / Domicilio:</t>
  </si>
  <si>
    <t>Prüfungsaufgaben / Travaux d'examen / Lavori d'esame:</t>
  </si>
  <si>
    <t>Siehe Anhang oder Beiblatt / Voir annexe ou feuille d'annexe / Vedi allegato o supplemento</t>
  </si>
  <si>
    <t>Bericht der Experten / Rapport des experts / Rapporto dei periti</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</si>
  <si>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</si>
  <si>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Ort und Datum / 
Lieu et date / Luogo e data:</t>
  </si>
  <si>
    <t>Unterschrift der Experten / 
Signature des expert(e)s / Firma di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</si>
  <si>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</si>
  <si>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5,5</t>
  </si>
  <si>
    <t>4,5</t>
  </si>
  <si>
    <t>3,5</t>
  </si>
  <si>
    <t>2,5</t>
  </si>
  <si>
    <t>1,5</t>
  </si>
  <si>
    <t xml:space="preserve">Basiskompetenzen / Compétences de base / Competenze di base </t>
  </si>
  <si>
    <t>: 9 = Note des Qualifikationsbereichs* /
         Note de domaine de qualification* /
         Nota di settore di qualificazione*</t>
  </si>
  <si>
    <t xml:space="preserve">Arbeitssicherheit, Gesundheitsschutz und Umweltschutz /  Sécurité au travail, protection de la santé et protection de l'environnement / Sicurezza sul lavoro, protezione della salute e dell’ambiente                                                                        Anlagen, Maschinen, Geräte und Utensilien / 
Installations, machines, appareils et ustensiles / 
Impianti, macchine, attrezzi e utensili </t>
  </si>
  <si>
    <t>Die Prüfung ist bestanden, wenn weder die Note des Qualifikationsbereichs "Praktische Arbeiten" noch die Gesamtnote den Wert 4 unterschreitet. / 
L'examen est réussi si la note de la domaine "Travail pratique" et la note globale sont égales ou supérieures</t>
  </si>
  <si>
    <t>x</t>
  </si>
  <si>
    <t>x 1 =</t>
  </si>
  <si>
    <t>x 2 =</t>
  </si>
  <si>
    <t>max.</t>
  </si>
  <si>
    <t>Basiskompetenzen / Compétences de base / Competenze di base 
Positionsnoten / Notes position /Note posizione</t>
  </si>
  <si>
    <t>Fleischgewinnung und Tierschutz, Gewerbliche Verarbeitung, Industrielle Verarbeitung, Veredelung / Production de la viande et protection des animaux, Transformation artisanale, Transformation industrielle, Commercialisation / Produzione di carne e protezione degli animali, Trasformazione artigianale, Trasformazione industriale, commercializzazione 
Positionsnoten / Notes position /Note posizione</t>
  </si>
  <si>
    <t>Hygiene / Hygiène / Igiene
Positionsnoten / Notes position /Note posizione</t>
  </si>
  <si>
    <t>Arbeitssicherheit, Gesundheitsschutz und Umweltschutz /  Sécurité au travail, protection de la santé et protection de l'environnement / Sicurezza sul lavoro, protezione della salute e dell’ambiente;                                                       Anlagen, Maschinen, Geräte und Utensilien / 
Installations, machines, appareils et ustensiles / 
Impianti, macchine, attrezzi e utensili 
Positionsnoten / Notes position /Note posizione</t>
  </si>
  <si>
    <t>Boucher-charcutier/bouchère-charcutière CFC</t>
  </si>
  <si>
    <t>Commercialisation</t>
  </si>
  <si>
    <t>Candidat: No.</t>
  </si>
  <si>
    <t>Candidat: Nom, prénom</t>
  </si>
  <si>
    <t>Adresse précise</t>
  </si>
  <si>
    <t>Entreprise formatrice</t>
  </si>
  <si>
    <t>Date de l'examen</t>
  </si>
  <si>
    <t>Instructions</t>
  </si>
  <si>
    <r>
      <t xml:space="preserve">Quelques étapes du travail sont pondérées à double, triple, ou quadruple. Ces points sont indiqués par deux cases, avec entre deux la remarque </t>
    </r>
    <r>
      <rPr>
        <b/>
        <sz val="10"/>
        <rFont val="Arial"/>
        <family val="2"/>
      </rPr>
      <t>x2, x3, ou x4</t>
    </r>
    <r>
      <rPr>
        <sz val="10"/>
        <rFont val="Arial"/>
        <family val="2"/>
      </rPr>
      <t xml:space="preserve">. </t>
    </r>
  </si>
  <si>
    <t>Pour un grand nombre de tâches, des points sont attribués pour l’hygiène du travail, la sécurité au travail/la protection de la santé/de l'environnement ainsi que pour l’utilisation des machines. Ces points ne sont pas ajoutés aux points des travaux correspondants, mais sont reportés sur les deux dernières pages et ne sont ajoutés qu’aux points de la position hygiène, resp. sécurité au travail/protection de la santé/de l'environnement/machines.</t>
  </si>
  <si>
    <t xml:space="preserve">Les prestations sont évaluées avec les points 0,1,2,3,4,5. </t>
  </si>
  <si>
    <t>5= très bon</t>
  </si>
  <si>
    <t>4= bien</t>
  </si>
  <si>
    <t>3= satisfaisant</t>
  </si>
  <si>
    <t>2= insuffisant</t>
  </si>
  <si>
    <t>1= mauvais</t>
  </si>
  <si>
    <t>0 = très mauvais/non effectué</t>
  </si>
  <si>
    <r>
      <rPr>
        <b/>
        <sz val="10"/>
        <rFont val="Arial"/>
        <family val="2"/>
      </rPr>
      <t xml:space="preserve">« Seuls des points entiers peuvent être attribués. </t>
    </r>
    <r>
      <rPr>
        <sz val="10"/>
        <rFont val="Arial"/>
        <family val="2"/>
      </rPr>
      <t xml:space="preserve">
Dès que les différents travaux partiels ne peuvent plus être évalués avec le nombre maximum de points, les experts inscrivent leurs constatations correspondantes sur les erreurs et défauts des travaux d’examen le plus précisément possible sur la moitié droite du formulaire. »</t>
    </r>
  </si>
  <si>
    <t>La formule suivante est utilisée pour le calcul des notes :</t>
  </si>
  <si>
    <t>Echelle des notes:</t>
  </si>
  <si>
    <t>Echelle des points:</t>
  </si>
  <si>
    <t>très bonne</t>
  </si>
  <si>
    <t>très bon</t>
  </si>
  <si>
    <t>(note intermédiaire)</t>
  </si>
  <si>
    <t>bien</t>
  </si>
  <si>
    <t>bonne</t>
  </si>
  <si>
    <t>satisfaisant</t>
  </si>
  <si>
    <t>insuffisant</t>
  </si>
  <si>
    <t>suffisante</t>
  </si>
  <si>
    <t>mauvais</t>
  </si>
  <si>
    <t>très mauvais/non effectué</t>
  </si>
  <si>
    <t>faible</t>
  </si>
  <si>
    <t>très faible</t>
  </si>
  <si>
    <t>inutilisable</t>
  </si>
  <si>
    <t>Boucher-charcutier / bouchère-charcutière Commercialisation</t>
  </si>
  <si>
    <t>Candidat: numéro., nom, prénom:</t>
  </si>
  <si>
    <t>Compétences de base</t>
  </si>
  <si>
    <t>Désossage</t>
  </si>
  <si>
    <t xml:space="preserve">Plats de viande et de produits carnés </t>
  </si>
  <si>
    <t>Emballage, stockage, étiquetage, déclaration et calcul</t>
  </si>
  <si>
    <t>Articles prêts à la cuisson etc. 1</t>
  </si>
  <si>
    <t>Domaine spécifique Commercialisation</t>
  </si>
  <si>
    <t>Articles prêts à la cuisson etc. 2</t>
  </si>
  <si>
    <t>Articles prêts à la cuisson etc. 3</t>
  </si>
  <si>
    <t>Emballages prêts à la vente</t>
  </si>
  <si>
    <t>Vente</t>
  </si>
  <si>
    <t>Somme</t>
  </si>
  <si>
    <t>Hygiène (note de position)</t>
  </si>
  <si>
    <t>Somme sous-total (ST) 1 + 2 + 3 + 4</t>
  </si>
  <si>
    <t>ST3=</t>
  </si>
  <si>
    <t xml:space="preserve">Sécurité au travail, protection de la santé et de l'environnement </t>
  </si>
  <si>
    <t>Installations, machines, appareils et ustensiles (note de position)</t>
  </si>
  <si>
    <t>Note de position</t>
  </si>
  <si>
    <t>Note de position x 3 = sous-total (ST) 2</t>
  </si>
  <si>
    <t>Note de position x 4 = sous-total (ST) 1</t>
  </si>
  <si>
    <t>Note de position = points obtenus / points maximum x 5 + 1</t>
  </si>
  <si>
    <t>(arrondie au dixième)</t>
  </si>
  <si>
    <t>ST4=</t>
  </si>
  <si>
    <r>
      <t xml:space="preserve">f </t>
    </r>
    <r>
      <rPr>
        <sz val="10"/>
        <rFont val="Arial"/>
        <family val="2"/>
      </rPr>
      <t xml:space="preserve">p. 7 </t>
    </r>
  </si>
  <si>
    <r>
      <t xml:space="preserve">f </t>
    </r>
    <r>
      <rPr>
        <sz val="10"/>
        <rFont val="Arial"/>
        <family val="2"/>
      </rPr>
      <t>p. 8-9</t>
    </r>
  </si>
  <si>
    <r>
      <t xml:space="preserve">f </t>
    </r>
    <r>
      <rPr>
        <sz val="10"/>
        <rFont val="Arial"/>
        <family val="2"/>
      </rPr>
      <t>p. 10</t>
    </r>
  </si>
  <si>
    <r>
      <t xml:space="preserve">f </t>
    </r>
    <r>
      <rPr>
        <sz val="10"/>
        <rFont val="Arial"/>
        <family val="2"/>
      </rPr>
      <t>p. 11-12</t>
    </r>
  </si>
  <si>
    <r>
      <t xml:space="preserve">f </t>
    </r>
    <r>
      <rPr>
        <sz val="10"/>
        <rFont val="Arial"/>
        <family val="2"/>
      </rPr>
      <t>p. 13</t>
    </r>
  </si>
  <si>
    <r>
      <t xml:space="preserve">f </t>
    </r>
    <r>
      <rPr>
        <sz val="10"/>
        <rFont val="Arial"/>
        <family val="2"/>
      </rPr>
      <t>p. 14</t>
    </r>
  </si>
  <si>
    <r>
      <t xml:space="preserve">f </t>
    </r>
    <r>
      <rPr>
        <sz val="10"/>
        <rFont val="Arial"/>
        <family val="2"/>
      </rPr>
      <t>p. 15</t>
    </r>
  </si>
  <si>
    <r>
      <t xml:space="preserve">f </t>
    </r>
    <r>
      <rPr>
        <sz val="10"/>
        <rFont val="Arial"/>
        <family val="2"/>
      </rPr>
      <t>p. 16-17</t>
    </r>
  </si>
  <si>
    <r>
      <t xml:space="preserve">f </t>
    </r>
    <r>
      <rPr>
        <sz val="10"/>
        <rFont val="Arial"/>
        <family val="2"/>
      </rPr>
      <t>p. 18</t>
    </r>
  </si>
  <si>
    <r>
      <t xml:space="preserve">f </t>
    </r>
    <r>
      <rPr>
        <sz val="10"/>
        <rFont val="Arial"/>
        <family val="2"/>
      </rPr>
      <t>p. 19</t>
    </r>
  </si>
  <si>
    <r>
      <t xml:space="preserve">f </t>
    </r>
    <r>
      <rPr>
        <sz val="10"/>
        <rFont val="Arial"/>
        <family val="2"/>
      </rPr>
      <t>p. 20</t>
    </r>
  </si>
  <si>
    <t>Somme sous-total (ST) 1 + 2 + 3 + 4 : 9 = Note du travail pratique =</t>
  </si>
  <si>
    <t>Compétences de base (objectifs particuliers 1.1.1 et 1.1.2)</t>
  </si>
  <si>
    <t>Déduction de temps</t>
  </si>
  <si>
    <t>Points</t>
  </si>
  <si>
    <t>Remarques des experts</t>
  </si>
  <si>
    <t>Numéro</t>
  </si>
  <si>
    <t>Remarque</t>
  </si>
  <si>
    <t>jusqu'à 60 min.</t>
  </si>
  <si>
    <t>jusqu'à 63 min.</t>
  </si>
  <si>
    <t>jusqu'à 66 min.</t>
  </si>
  <si>
    <t>jusqu'à 69 min.</t>
  </si>
  <si>
    <t>jusqu'à 72 min.</t>
  </si>
  <si>
    <t>jusqu'à 90 min.</t>
  </si>
  <si>
    <t>jusqu'à 93 min.</t>
  </si>
  <si>
    <t>jusqu'à 96 min.</t>
  </si>
  <si>
    <t>jusqu'à 99 min.</t>
  </si>
  <si>
    <t>jusqu'à 102 min.</t>
  </si>
  <si>
    <t>jusqu'à 62 min.</t>
  </si>
  <si>
    <t>jusqu'à 64 min.</t>
  </si>
  <si>
    <t>jusqu'à 75 min.</t>
  </si>
  <si>
    <t>jusqu'à 77 min.</t>
  </si>
  <si>
    <t>jusqu'à 79 min.</t>
  </si>
  <si>
    <t>jusqu'à 81 min.</t>
  </si>
  <si>
    <t>jusqu'à 83 min.</t>
  </si>
  <si>
    <t>3 points</t>
  </si>
  <si>
    <t>4 points</t>
  </si>
  <si>
    <t>5 points</t>
  </si>
  <si>
    <t>2 points</t>
  </si>
  <si>
    <t>8 points</t>
  </si>
  <si>
    <t>11 points</t>
  </si>
  <si>
    <t>pas de déduction</t>
  </si>
  <si>
    <t>Indication de temps (sans la discussion)</t>
  </si>
  <si>
    <t>Une fois que le temps imparti pour l’examen est écoulé, le candidat doit être informé qu’il entame une durée d’examen étendue qui est accompagnée d’une baisse des points. Une fois ce délai supplémentaire écoulé, le travail est interrompu et évalué.</t>
  </si>
  <si>
    <t>Carcasses - découper / désosser / dresser des morceaux</t>
  </si>
  <si>
    <t>1 carré de porc avec ou sans quasi: découper, désosser et dresser pour la vente. Cou et filet avec 4 côtes chacun
1 jambon avec ou sans quasi: découper, désosser et dresser pour la vente
Le quasi doit être soit sur le carré soit sur le jambon.</t>
  </si>
  <si>
    <t>Justesse de la découpe</t>
  </si>
  <si>
    <r>
      <t>Etat</t>
    </r>
    <r>
      <rPr>
        <sz val="10"/>
        <color indexed="8"/>
        <rFont val="Arial"/>
        <family val="2"/>
      </rPr>
      <t xml:space="preserve"> des morceaux de viande</t>
    </r>
  </si>
  <si>
    <t>Propreté des os</t>
  </si>
  <si>
    <t>Parage pour la vente</t>
  </si>
  <si>
    <t>Dénomination des morceaux et utilisation des parures (oral)</t>
  </si>
  <si>
    <t>Hygiène</t>
  </si>
  <si>
    <t>Sécurité au travail, protection santé et environnement</t>
  </si>
  <si>
    <t>Emploi et entretien des outils et ustensiles</t>
  </si>
  <si>
    <t xml:space="preserve"> → p. 6</t>
  </si>
  <si>
    <r>
      <t xml:space="preserve">g </t>
    </r>
    <r>
      <rPr>
        <sz val="10"/>
        <rFont val="Arial"/>
        <family val="2"/>
      </rPr>
      <t>p. 19</t>
    </r>
  </si>
  <si>
    <r>
      <t xml:space="preserve">g </t>
    </r>
    <r>
      <rPr>
        <sz val="10"/>
        <rFont val="Arial"/>
        <family val="2"/>
      </rPr>
      <t>p. 20</t>
    </r>
  </si>
  <si>
    <t>Compétences de base (objectif particulier 1.1.4)</t>
  </si>
  <si>
    <t>pour au moins 4 personnes chacun. Le découpage de la viande ne peut pas être délégué.</t>
  </si>
  <si>
    <t>Un plat froid mixte</t>
  </si>
  <si>
    <t xml:space="preserve">Ingrédients préparés - Mise en place </t>
  </si>
  <si>
    <t>Préparation</t>
  </si>
  <si>
    <t>Evaluation du produit final par le candidat</t>
  </si>
  <si>
    <t>Calculer le prix</t>
  </si>
  <si>
    <t>Un plat de viandes pour le grill / la charbonnade</t>
  </si>
  <si>
    <t>Un plat de fondue à la viande</t>
  </si>
  <si>
    <t>Une offre d'action avec de la viande (avec étiquette descriptive):</t>
  </si>
  <si>
    <t>Suite à la prochaine page</t>
  </si>
  <si>
    <t>Suite de la page précédente</t>
  </si>
  <si>
    <t>Une offre d'action avec des produits carnés (avec inscription):</t>
  </si>
  <si>
    <r>
      <t xml:space="preserve">Emploi et entretien </t>
    </r>
    <r>
      <rPr>
        <sz val="10"/>
        <color indexed="8"/>
        <rFont val="Arial"/>
        <family val="2"/>
      </rPr>
      <t>des machines</t>
    </r>
  </si>
  <si>
    <t>Indication de temps (sans l'évaluation des plats et le calcul du prix)</t>
  </si>
  <si>
    <t>Emballage, stockage, étiquetage et déclaration (oral)</t>
  </si>
  <si>
    <t>Durée indicative: 20 minutes</t>
  </si>
  <si>
    <t>Viande fraiche:</t>
  </si>
  <si>
    <t>Viande fraîche en vrac</t>
  </si>
  <si>
    <t>Viande fraîche emballée</t>
  </si>
  <si>
    <t>Volailles et poisson</t>
  </si>
  <si>
    <t>Sous-produits</t>
  </si>
  <si>
    <t>Viande surgelée</t>
  </si>
  <si>
    <t>Viande pour la transformation</t>
  </si>
  <si>
    <t>Viande d'étal</t>
  </si>
  <si>
    <t>Produits carnés</t>
  </si>
  <si>
    <t>Saucisses échaudées, crues et à chair cuite</t>
  </si>
  <si>
    <t>Salaisons crues et cuites</t>
  </si>
  <si>
    <t>Articles traiteur</t>
  </si>
  <si>
    <t>Réception de marchandises</t>
  </si>
  <si>
    <t>Contrôle</t>
  </si>
  <si>
    <t>Différences de qualité de la viande et problèmes (DFD/PSE)</t>
  </si>
  <si>
    <t>Compétences de base (objectifs particuliers 1.1.1, 1.1.2 et 1.1.8)</t>
  </si>
  <si>
    <t>Préparation d'articles prêts à la poêle ou à la cuisson: 3 genres d'articles imposés et 3 genres d'articles au libre choix du candidat. Au maximum 1 genre d'article mélangé (émincé Pékin). 6 pièces de chaque genre d'articles.</t>
  </si>
  <si>
    <r>
      <t>Brochettes</t>
    </r>
    <r>
      <rPr>
        <sz val="10"/>
        <color indexed="8"/>
        <rFont val="Arial"/>
        <family val="2"/>
      </rPr>
      <t xml:space="preserve"> (préparé: viande en morceaux (non coupés), lard coupé, chipolatas et autres garnitures)</t>
    </r>
  </si>
  <si>
    <r>
      <t>Cordons-bleus</t>
    </r>
    <r>
      <rPr>
        <sz val="10"/>
        <color indexed="8"/>
        <rFont val="Arial"/>
        <family val="2"/>
      </rPr>
      <t xml:space="preserve"> (préparé: panure, jambon, fromage, viande en morceaux)</t>
    </r>
  </si>
  <si>
    <r>
      <t>Paupiettes</t>
    </r>
    <r>
      <rPr>
        <sz val="10"/>
        <color indexed="8"/>
        <rFont val="Arial"/>
        <family val="2"/>
      </rPr>
      <t xml:space="preserve"> (préparé: viande en morceaux, farce, lard ou jambon coupé)</t>
    </r>
  </si>
  <si>
    <t>articles libre choix: ……………</t>
  </si>
  <si>
    <t>Calcul de 2 genres d'articles préparés (désignés par les experts)</t>
  </si>
  <si>
    <t>Conseil à la clientèle par rapport aux articles préparés</t>
  </si>
  <si>
    <t>Emploi et entretien des outils et ustensiles et machines</t>
  </si>
  <si>
    <t>Indication de temps (sans le calcul):</t>
  </si>
  <si>
    <r>
      <t>Préparation de 5 genres d'articles prêts à la cuisson</t>
    </r>
    <r>
      <rPr>
        <sz val="10"/>
        <color indexed="8"/>
        <rFont val="Arial"/>
        <family val="2"/>
      </rPr>
      <t xml:space="preserve"> / plats du jour libre choix, en plus des articles de la page précédente. Au maxim</t>
    </r>
    <r>
      <rPr>
        <sz val="10"/>
        <color indexed="8"/>
        <rFont val="Arial"/>
        <family val="2"/>
      </rPr>
      <t>um 1 genre d'article mélangé (émincé Pékin</t>
    </r>
    <r>
      <rPr>
        <sz val="10"/>
        <color indexed="8"/>
        <rFont val="Arial"/>
        <family val="2"/>
      </rPr>
      <t>) . 6 pièces de chaque genre d'articles. La viande etc. doivent être coupée par le candidat.
Temps indicatif : 30 minutes</t>
    </r>
  </si>
  <si>
    <r>
      <t>Présentation et étiquetage</t>
    </r>
    <r>
      <rPr>
        <sz val="10"/>
        <color indexed="8"/>
        <rFont val="Arial"/>
        <family val="2"/>
      </rPr>
      <t xml:space="preserve"> des articles</t>
    </r>
  </si>
  <si>
    <t>Emploi et  entretien des  ustensiles et machines</t>
  </si>
  <si>
    <t>Domaine spécifique commercialisation (objectif particulier 1.5.3)</t>
  </si>
  <si>
    <t>Préparation de 2 genres d'articles prêts à la poêle ou à la consommation libre choix, en plus des articles de la page précédente, 6 pièces de chaque genre d'articles. Pas d'articles mélangés (émincé Pékin). Préparation de 2 rôtis (1 lardé, 1 roulé à la main). 
Durée indicative: 40 minutes</t>
  </si>
  <si>
    <t>Emploi et entretien des ustensiles et machines</t>
  </si>
  <si>
    <t>Domaine spécifique commercialisation (objectif particulier 1.5.7)</t>
  </si>
  <si>
    <t>Préparation de 2 emballages prêts à la vente. Viande fraîche, saucisses (indiv. ou paire), charcuterie, saucisse crue. Les produits doivent être coupés par le candidat.
Durée indicative: 20 minutes</t>
  </si>
  <si>
    <t>Préparation et présentation</t>
  </si>
  <si>
    <t>Choix d'emballage et de quantité</t>
  </si>
  <si>
    <t>Etiquetage de l'entreprise et déclaration conforme aux prescriptions</t>
  </si>
  <si>
    <t>Domaine spécifique commercialisation (objectif particulier 1.5.2)</t>
  </si>
  <si>
    <t>Traiteur 1: Préparation d'articles en pâte et en gelée ainsi que de rôtis</t>
  </si>
  <si>
    <t>6 rouleaux au jambon (préparé: gelée, jambon, etc…)</t>
  </si>
  <si>
    <t>Evaluation par le candidat</t>
  </si>
  <si>
    <t>2 rôtis froids (doivent également être découpés et épicés)</t>
  </si>
  <si>
    <t>1 filet de porc en croute (préparé: farce et pâte)</t>
  </si>
  <si>
    <t xml:space="preserve">Evaluation du produit prêt à cuire (cru) par le candidat </t>
  </si>
  <si>
    <t>Prochaines étapes en théorie</t>
  </si>
  <si>
    <t>6 pièces d'un article en pâte (préparé: mélange et pâte)</t>
  </si>
  <si>
    <t xml:space="preserve">Evaluation du produit fini (cuit)  par le candidat </t>
  </si>
  <si>
    <t xml:space="preserve">2 points </t>
  </si>
  <si>
    <t xml:space="preserve">4 points </t>
  </si>
  <si>
    <t xml:space="preserve">6 points </t>
  </si>
  <si>
    <t>Domaine spécifique commercialisation (objectifs particuliers 1.5.5 et 1.5.6)</t>
  </si>
  <si>
    <t>Au moins 4 exemples</t>
  </si>
  <si>
    <t>Durée indicative: 120 minutes</t>
  </si>
  <si>
    <t>Préparer le buffet du jour sur l'ensemble de l'offre par:</t>
  </si>
  <si>
    <t>Plats du jour et plats action déjà préparés prcédemment</t>
  </si>
  <si>
    <t>Présentation du point de vente des promotions, selon les consignes des  experts</t>
  </si>
  <si>
    <t>Discussions de vente et propositions de menus selon indications des experts</t>
  </si>
  <si>
    <t>Prendre une commande (téléphonique)</t>
  </si>
  <si>
    <t>Traiter une réclamation de client</t>
  </si>
  <si>
    <t>Proposer des menus</t>
  </si>
  <si>
    <t>Expliquer les possibilités de préparer les mets</t>
  </si>
  <si>
    <t>Conseiller les clients et discuter</t>
  </si>
  <si>
    <t>Déroulement de la vente</t>
  </si>
  <si>
    <t>Vente additionnelle</t>
  </si>
  <si>
    <t>Hygiène (objectif général 1.7)</t>
  </si>
  <si>
    <t>Hygiène (désossage)</t>
  </si>
  <si>
    <t>Hygiène (plats)</t>
  </si>
  <si>
    <t>Hygiène (articles prêts à la cuisson etc. 1)</t>
  </si>
  <si>
    <t>Hygiène (articles prêts à la cuisson etc. 2)</t>
  </si>
  <si>
    <t>Hygiène (articles prêts à la cuisson etc. 3)</t>
  </si>
  <si>
    <t>Hygiène (emballages prêts à la vente)</t>
  </si>
  <si>
    <t>Hygiène (traiteur)</t>
  </si>
  <si>
    <t>(report)</t>
  </si>
  <si>
    <t>Note de position  =</t>
  </si>
  <si>
    <t xml:space="preserve">max. </t>
  </si>
  <si>
    <t>Note de position =</t>
  </si>
  <si>
    <t>Sécurité au travail et protection de la santé (objectifs généraux 1.8 und 1.10)</t>
  </si>
  <si>
    <t>Installations, machines, appareils et ustensiles (objectif général 1.9)</t>
  </si>
  <si>
    <t>Sécurité au travail, protection santé et environnement (désossage)</t>
  </si>
  <si>
    <t>Sécurité au travail, protection santé et environnement (articles prêts 1)</t>
  </si>
  <si>
    <t>Sécurité au travail, protection santé et environnement (articles prêts 2)</t>
  </si>
  <si>
    <t>Sécurité au travail, protection santé et environnement (articles prêts 3)</t>
  </si>
  <si>
    <t>Emploi et entretien des machines (désossage)</t>
  </si>
  <si>
    <t>Emploi et entretien des machines (plats)</t>
  </si>
  <si>
    <t>Emploi et entretien des machines (articles prêts 1)</t>
  </si>
  <si>
    <t>Emploi et entretien des machines (articles prêts 2)</t>
  </si>
  <si>
    <t>Emploi et entretien des machines (articles prêts 3)</t>
  </si>
  <si>
    <t>Emploi et entretien des machines (emballages prêts à la vente)</t>
  </si>
  <si>
    <t>Emploi et entretien des machines (traiteur)</t>
  </si>
  <si>
    <t>Sous-total 1</t>
  </si>
  <si>
    <t>Sous-total 2</t>
  </si>
  <si>
    <t>Sous-total 1 + 2</t>
  </si>
  <si>
    <t>Travaux pratiques</t>
  </si>
  <si>
    <t>Les points des positions des différents travaux sont reportés dans le résumé des notes 
(page 6). Les notes ne sont calculées que dans le résumé.</t>
  </si>
  <si>
    <r>
      <t xml:space="preserve">Pour les tâches avec limite de temps, un dépassement du temps imparti est sanctionné par une baisse des points.  Ainsi, une fois le temps imparti écoulé, le candidat est informé qu’il entame une durée d’examen étendue qui entraîne une diminution des points. </t>
    </r>
    <r>
      <rPr>
        <b/>
        <sz val="10"/>
        <rFont val="Arial"/>
        <family val="2"/>
      </rPr>
      <t>Si un candidat utilise la totalité de cette extension de temps, la déduction est de 10% du maximum de points de ce travail, le travail est interrompu et le produit est évalué tel quel.</t>
    </r>
  </si>
  <si>
    <r>
      <t>Article prêt à la cuisson</t>
    </r>
    <r>
      <rPr>
        <sz val="10"/>
        <color indexed="8"/>
        <rFont val="Arial"/>
        <family val="2"/>
      </rPr>
      <t xml:space="preserve"> / plat du jour: </t>
    </r>
  </si>
  <si>
    <t>Article prêt à la poêle ou à la consommation:</t>
  </si>
  <si>
    <t>Rôti lardé:</t>
  </si>
  <si>
    <t xml:space="preserve">Rôti roulé: </t>
  </si>
  <si>
    <t>Procédures de qualification</t>
  </si>
  <si>
    <t>Contrôles formels et confirmations pour l’examen</t>
  </si>
  <si>
    <t>Numéro:</t>
  </si>
  <si>
    <t>Nom et prénom du candidat:</t>
  </si>
  <si>
    <t>Tâches des experts</t>
  </si>
  <si>
    <t>Saluer les candidats</t>
  </si>
  <si>
    <t>q</t>
  </si>
  <si>
    <t>Contrôler l’identité</t>
  </si>
  <si>
    <r>
      <t xml:space="preserve">q </t>
    </r>
    <r>
      <rPr>
        <sz val="10"/>
        <rFont val="Arial"/>
        <family val="2"/>
      </rPr>
      <t/>
    </r>
  </si>
  <si>
    <t>Déterminer la langue d’examen (dialecte ou langue standard)</t>
  </si>
  <si>
    <r>
      <t>q</t>
    </r>
    <r>
      <rPr>
        <sz val="10"/>
        <rFont val="Wingdings"/>
        <charset val="2"/>
      </rPr>
      <t/>
    </r>
  </si>
  <si>
    <t>Informer les candidats que les experts feront des photos pendant la PQ pour la documentation.</t>
  </si>
  <si>
    <r>
      <t>q</t>
    </r>
    <r>
      <rPr>
        <sz val="10"/>
        <rFont val="Arial"/>
        <family val="2"/>
      </rPr>
      <t/>
    </r>
  </si>
  <si>
    <t>Demander aux candidats si, du point de vue de la santé, il sont en mesure de passer l’examen?</t>
  </si>
  <si>
    <r>
      <t xml:space="preserve">q </t>
    </r>
    <r>
      <rPr>
        <sz val="10"/>
        <rFont val="Arial"/>
        <family val="2"/>
      </rPr>
      <t xml:space="preserve">ja     </t>
    </r>
    <r>
      <rPr>
        <sz val="10"/>
        <rFont val="Wingdings"/>
        <charset val="2"/>
      </rPr>
      <t>q</t>
    </r>
    <r>
      <rPr>
        <sz val="10"/>
        <rFont val="Arial"/>
        <family val="2"/>
      </rPr>
      <t xml:space="preserve"> nein</t>
    </r>
    <r>
      <rPr>
        <sz val="10"/>
        <rFont val="Wingdings"/>
        <charset val="2"/>
      </rPr>
      <t xml:space="preserve"> </t>
    </r>
  </si>
  <si>
    <t>Si non, y a-t-il un certificat médical?</t>
  </si>
  <si>
    <t>Le candidat a-t-il suivi tous les CI nécessaires?</t>
  </si>
  <si>
    <t>Lors de l’examen de l’orientation Production: le candidat a-t-il suivi le cours de protection des animaux et d’éthique?</t>
  </si>
  <si>
    <t>Signature du candidat à la PQ</t>
  </si>
  <si>
    <t>Signature de l’expert</t>
  </si>
  <si>
    <t>Version 10.01.18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</si>
</sst>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Arial"/>
    </font>
    <font>
      <b/>
      <sz val="10"/>
      <name val="Arial"/>
      <family val="2"/>
    </font>
    <font>
      <b/>
      <sz val="24"/>
      <name val="Arial"/>
      <family val="2"/>
    </font>
    <font>
      <sz val="10"/>
      <name val="Arial"/>
      <family val="2"/>
    </font>
    <font>
      <sz val="8"/>
      <name val="Arial"/>
      <family val="2"/>
    </font>
    <font>
      <sz val="10"/>
      <name val="Wingdings 3"/>
      <family val="1"/>
      <charset val="2"/>
    </font>
    <font>
      <b/>
      <sz val="10"/>
      <color indexed="8"/>
      <name val="Arial"/>
      <family val="2"/>
    </font>
    <font>
      <b/>
      <i/>
      <sz val="10"/>
      <name val="Arial"/>
      <family val="2"/>
    </font>
    <font>
      <b/>
      <sz val="9"/>
      <name val="Arial"/>
      <family val="2"/>
    </font>
    <font>
      <sz val="7"/>
      <name val="Arial"/>
      <family val="2"/>
    </font>
    <font>
      <sz val="9"/>
      <name val="Arial"/>
      <family val="2"/>
    </font>
    <font>
      <sz val="6"/>
      <name val="Arial"/>
      <family val="2"/>
    </font>
    <font>
      <sz val="8"/>
      <name val="Arial"/>
      <family val="2"/>
    </font>
    <font>
      <sz val="10"/>
      <color indexed="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8"/>
      <color indexed="81"/>
      <name val="Tahoma"/>
      <family val="2"/>
    </font>
    <font>
      <sz val="12"/>
      <color indexed="8"/>
      <name val="Arial"/>
      <family val="2"/>
    </font>
    <font>
      <sz val="12"/>
      <name val="Arial"/>
      <family val="2"/>
    </font>
    <font>
      <b/>
      <sz val="14"/>
      <color indexed="8"/>
      <name val="Arial"/>
      <family val="2"/>
    </font>
    <font>
      <sz val="10"/>
      <color indexed="8"/>
      <name val="Arial"/>
      <family val="2"/>
    </font>
    <font>
      <b/>
      <sz val="16"/>
      <color indexed="8"/>
      <name val="Arial"/>
      <family val="2"/>
    </font>
    <font>
      <sz val="16"/>
      <color indexed="8"/>
      <name val="Arial"/>
      <family val="2"/>
    </font>
    <font>
      <b/>
      <sz val="20"/>
      <color indexed="8"/>
      <name val="Arial"/>
      <family val="2"/>
    </font>
    <font>
      <b/>
      <i/>
      <sz val="10"/>
      <color indexed="8"/>
      <name val="Arial"/>
      <family val="2"/>
    </font>
    <font>
      <b/>
      <sz val="18"/>
      <name val="Arial"/>
      <family val="2"/>
    </font>
    <font>
      <b/>
      <sz val="16"/>
      <name val="Arial"/>
      <family val="2"/>
    </font>
    <font>
      <b/>
      <sz val="11"/>
      <name val="Arial"/>
      <family val="2"/>
    </font>
    <font>
      <sz val="10"/>
      <name val="Wingdings"/>
      <charset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bgColor indexed="64"/>
      </patternFill>
    </fill>
    <fill>
      <patternFill patternType="solid">
        <fgColor theme="8" tint="0.59999389629810485"/>
        <bgColor indexed="64"/>
      </patternFill>
    </fill>
    <fill>
      <patternFill patternType="solid">
        <fgColor theme="3" tint="0.79998168889431442"/>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s>
  <cellStyleXfs count="4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7" fillId="20" borderId="2" applyNumberFormat="0" applyAlignment="0" applyProtection="0"/>
    <xf numFmtId="0" fontId="18" fillId="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21" borderId="0" applyNumberFormat="0" applyBorder="0" applyAlignment="0" applyProtection="0"/>
    <xf numFmtId="0" fontId="3" fillId="22" borderId="4" applyNumberFormat="0" applyFont="0" applyAlignment="0" applyProtection="0"/>
    <xf numFmtId="0" fontId="23" fillId="3" borderId="0" applyNumberFormat="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23" borderId="9" applyNumberFormat="0" applyAlignment="0" applyProtection="0"/>
    <xf numFmtId="0" fontId="3" fillId="0" borderId="0"/>
  </cellStyleXfs>
  <cellXfs count="338">
    <xf numFmtId="0" fontId="0" fillId="0" borderId="0" xfId="0"/>
    <xf numFmtId="0" fontId="1" fillId="0" borderId="0" xfId="0" applyFont="1"/>
    <xf numFmtId="0" fontId="2" fillId="0" borderId="0" xfId="0" applyFont="1"/>
    <xf numFmtId="0" fontId="3" fillId="0" borderId="0" xfId="0" applyFont="1"/>
    <xf numFmtId="0" fontId="0" fillId="0" borderId="10" xfId="0" applyBorder="1"/>
    <xf numFmtId="0" fontId="1" fillId="0" borderId="10" xfId="0" applyFont="1" applyBorder="1"/>
    <xf numFmtId="0" fontId="0" fillId="24" borderId="0" xfId="0" applyFill="1"/>
    <xf numFmtId="49" fontId="1" fillId="0" borderId="0" xfId="0" applyNumberFormat="1" applyFont="1" applyAlignment="1">
      <alignment horizontal="left"/>
    </xf>
    <xf numFmtId="49" fontId="0" fillId="0" borderId="0" xfId="0" applyNumberFormat="1" applyAlignment="1">
      <alignment horizontal="left"/>
    </xf>
    <xf numFmtId="49" fontId="1" fillId="24" borderId="0" xfId="0" applyNumberFormat="1" applyFont="1" applyFill="1" applyAlignment="1">
      <alignment horizontal="left"/>
    </xf>
    <xf numFmtId="0" fontId="1" fillId="24" borderId="0" xfId="0" applyFont="1" applyFill="1"/>
    <xf numFmtId="0" fontId="0" fillId="0" borderId="0" xfId="0" applyBorder="1"/>
    <xf numFmtId="49" fontId="0" fillId="0" borderId="0" xfId="0" applyNumberFormat="1"/>
    <xf numFmtId="49" fontId="0" fillId="0" borderId="0" xfId="0" applyNumberFormat="1" applyAlignment="1">
      <alignment horizontal="left" vertical="top"/>
    </xf>
    <xf numFmtId="0" fontId="0" fillId="0" borderId="0" xfId="0" applyFill="1"/>
    <xf numFmtId="0" fontId="1" fillId="0" borderId="0" xfId="0" applyFont="1" applyFill="1"/>
    <xf numFmtId="0" fontId="0" fillId="0" borderId="0" xfId="0" applyFill="1" applyBorder="1"/>
    <xf numFmtId="0" fontId="1" fillId="0" borderId="0" xfId="0" applyFont="1" applyBorder="1"/>
    <xf numFmtId="49" fontId="1" fillId="0" borderId="0" xfId="0" applyNumberFormat="1" applyFont="1"/>
    <xf numFmtId="49" fontId="3" fillId="0" borderId="0" xfId="0" applyNumberFormat="1" applyFont="1" applyAlignment="1">
      <alignment horizontal="left"/>
    </xf>
    <xf numFmtId="49" fontId="1" fillId="0" borderId="0" xfId="0" applyNumberFormat="1" applyFont="1" applyBorder="1"/>
    <xf numFmtId="49" fontId="1" fillId="0" borderId="0" xfId="0" applyNumberFormat="1" applyFont="1" applyAlignment="1">
      <alignment horizontal="left" vertical="top"/>
    </xf>
    <xf numFmtId="49" fontId="7" fillId="0" borderId="0" xfId="0" applyNumberFormat="1" applyFont="1" applyFill="1" applyAlignment="1">
      <alignment horizontal="left"/>
    </xf>
    <xf numFmtId="0" fontId="3" fillId="0" borderId="12" xfId="0" applyFont="1" applyBorder="1"/>
    <xf numFmtId="0" fontId="0" fillId="0" borderId="12" xfId="0" applyBorder="1"/>
    <xf numFmtId="0" fontId="0" fillId="0" borderId="13" xfId="0" applyBorder="1"/>
    <xf numFmtId="0" fontId="3" fillId="0" borderId="13" xfId="0" applyFont="1" applyBorder="1"/>
    <xf numFmtId="49" fontId="0" fillId="0" borderId="12" xfId="0" applyNumberFormat="1" applyBorder="1"/>
    <xf numFmtId="0" fontId="0" fillId="0" borderId="12" xfId="0" applyFill="1" applyBorder="1"/>
    <xf numFmtId="0" fontId="0" fillId="0" borderId="15" xfId="0" applyFill="1" applyBorder="1"/>
    <xf numFmtId="0" fontId="3" fillId="0" borderId="0" xfId="0" applyFont="1" applyFill="1"/>
    <xf numFmtId="0" fontId="5" fillId="0" borderId="0" xfId="0" applyFont="1" applyFill="1"/>
    <xf numFmtId="0" fontId="9" fillId="0" borderId="16" xfId="0" applyFont="1" applyBorder="1"/>
    <xf numFmtId="49" fontId="9" fillId="0" borderId="11" xfId="0" applyNumberFormat="1" applyFont="1" applyBorder="1" applyAlignment="1">
      <alignment horizontal="left" vertical="top" wrapText="1"/>
    </xf>
    <xf numFmtId="0" fontId="8" fillId="0" borderId="0" xfId="0" applyFont="1" applyAlignment="1">
      <alignment horizontal="left"/>
    </xf>
    <xf numFmtId="0" fontId="9" fillId="0" borderId="0" xfId="0" applyFont="1"/>
    <xf numFmtId="0" fontId="10" fillId="0" borderId="0" xfId="0" applyFont="1"/>
    <xf numFmtId="0" fontId="9" fillId="0" borderId="17" xfId="0" applyFont="1" applyBorder="1" applyAlignment="1">
      <alignment vertical="center"/>
    </xf>
    <xf numFmtId="0" fontId="9" fillId="0" borderId="18" xfId="0" applyFont="1" applyBorder="1" applyAlignment="1">
      <alignment vertical="center"/>
    </xf>
    <xf numFmtId="0" fontId="9" fillId="0" borderId="17" xfId="0" applyFont="1" applyBorder="1" applyAlignment="1">
      <alignment vertical="center" wrapText="1"/>
    </xf>
    <xf numFmtId="0" fontId="9" fillId="0" borderId="11" xfId="0" applyFont="1" applyBorder="1" applyAlignment="1">
      <alignment vertical="center" wrapText="1"/>
    </xf>
    <xf numFmtId="0" fontId="8" fillId="0" borderId="11" xfId="0" applyNumberFormat="1" applyFont="1" applyBorder="1" applyAlignment="1" applyProtection="1">
      <alignment horizontal="center" vertical="center"/>
      <protection locked="0"/>
    </xf>
    <xf numFmtId="164" fontId="8" fillId="0" borderId="11" xfId="0" applyNumberFormat="1" applyFont="1" applyBorder="1" applyAlignment="1" applyProtection="1">
      <alignment horizontal="center" vertical="center" wrapText="1"/>
    </xf>
    <xf numFmtId="49" fontId="9" fillId="0" borderId="11" xfId="0" applyNumberFormat="1" applyFont="1" applyBorder="1" applyAlignment="1">
      <alignment horizontal="left" vertical="center" wrapText="1"/>
    </xf>
    <xf numFmtId="0" fontId="9" fillId="0" borderId="0" xfId="0" applyFont="1" applyAlignment="1">
      <alignment vertical="center"/>
    </xf>
    <xf numFmtId="49" fontId="9" fillId="0" borderId="0" xfId="0" applyNumberFormat="1" applyFont="1" applyBorder="1" applyAlignment="1">
      <alignment horizontal="left" vertical="top" wrapText="1"/>
    </xf>
    <xf numFmtId="0" fontId="9" fillId="0" borderId="0" xfId="0" applyFont="1" applyBorder="1" applyAlignment="1">
      <alignment wrapText="1"/>
    </xf>
    <xf numFmtId="164" fontId="8" fillId="0" borderId="19" xfId="0" applyNumberFormat="1" applyFont="1" applyBorder="1" applyAlignment="1">
      <alignment horizontal="center" vertical="center"/>
    </xf>
    <xf numFmtId="164" fontId="8" fillId="0" borderId="20" xfId="0" applyNumberFormat="1" applyFont="1" applyBorder="1" applyAlignment="1">
      <alignment horizontal="center" vertical="center"/>
    </xf>
    <xf numFmtId="0" fontId="9" fillId="0" borderId="21" xfId="0" applyFont="1" applyBorder="1" applyAlignment="1">
      <alignment vertical="top" wrapText="1"/>
    </xf>
    <xf numFmtId="164" fontId="8" fillId="0" borderId="22" xfId="0" applyNumberFormat="1" applyFont="1" applyBorder="1" applyAlignment="1">
      <alignment horizontal="center" vertical="center" wrapText="1"/>
    </xf>
    <xf numFmtId="49" fontId="9" fillId="0" borderId="0" xfId="0" applyNumberFormat="1" applyFont="1" applyAlignment="1">
      <alignment horizontal="left" vertical="top"/>
    </xf>
    <xf numFmtId="0" fontId="9" fillId="0" borderId="0" xfId="0" applyFont="1" applyBorder="1"/>
    <xf numFmtId="0" fontId="8" fillId="0" borderId="11" xfId="0" applyNumberFormat="1" applyFont="1" applyFill="1" applyBorder="1" applyAlignment="1">
      <alignment horizontal="center" vertical="center" wrapText="1"/>
    </xf>
    <xf numFmtId="49" fontId="9" fillId="0" borderId="17" xfId="0" applyNumberFormat="1" applyFont="1" applyBorder="1" applyAlignment="1" applyProtection="1">
      <alignment horizontal="left" vertical="top" wrapText="1"/>
      <protection locked="0"/>
    </xf>
    <xf numFmtId="49" fontId="9" fillId="0" borderId="16" xfId="0" applyNumberFormat="1" applyFont="1" applyBorder="1" applyAlignment="1" applyProtection="1">
      <alignment horizontal="left" vertical="top" wrapText="1"/>
      <protection locked="0"/>
    </xf>
    <xf numFmtId="4" fontId="8" fillId="0" borderId="0" xfId="0" applyNumberFormat="1" applyFont="1" applyBorder="1" applyAlignment="1" applyProtection="1">
      <alignment horizontal="center" vertical="center"/>
    </xf>
    <xf numFmtId="164" fontId="8" fillId="0" borderId="11" xfId="0" applyNumberFormat="1" applyFont="1" applyBorder="1" applyAlignment="1" applyProtection="1">
      <alignment horizontal="center" vertical="center"/>
    </xf>
    <xf numFmtId="0" fontId="9" fillId="0" borderId="23" xfId="0" applyFont="1" applyBorder="1" applyAlignment="1">
      <alignment vertical="top" wrapText="1"/>
    </xf>
    <xf numFmtId="49" fontId="9" fillId="0" borderId="0" xfId="0" applyNumberFormat="1" applyFont="1" applyBorder="1" applyAlignment="1">
      <alignment vertical="top" wrapText="1"/>
    </xf>
    <xf numFmtId="164" fontId="8" fillId="0" borderId="0"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top" wrapText="1"/>
      <protection locked="0"/>
    </xf>
    <xf numFmtId="0" fontId="8" fillId="0" borderId="11" xfId="0" applyNumberFormat="1" applyFont="1" applyBorder="1" applyAlignment="1">
      <alignment horizontal="center" vertical="center"/>
    </xf>
    <xf numFmtId="0" fontId="8" fillId="0" borderId="11" xfId="0" applyNumberFormat="1" applyFont="1" applyBorder="1" applyAlignment="1" applyProtection="1">
      <alignment horizontal="center" vertical="center"/>
    </xf>
    <xf numFmtId="164" fontId="8" fillId="0" borderId="0"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24" xfId="0" applyNumberFormat="1" applyFont="1" applyBorder="1" applyAlignment="1">
      <alignment horizontal="center" vertical="center" wrapText="1"/>
    </xf>
    <xf numFmtId="49" fontId="9" fillId="0" borderId="0" xfId="0" applyNumberFormat="1" applyFont="1" applyAlignment="1">
      <alignment horizontal="left"/>
    </xf>
    <xf numFmtId="0" fontId="9" fillId="0" borderId="0" xfId="0" applyFont="1" applyAlignment="1"/>
    <xf numFmtId="164" fontId="8" fillId="0" borderId="0" xfId="0" applyNumberFormat="1" applyFont="1" applyBorder="1" applyAlignment="1">
      <alignment horizontal="center"/>
    </xf>
    <xf numFmtId="0" fontId="9" fillId="0" borderId="0" xfId="0" applyFont="1" applyBorder="1" applyAlignment="1"/>
    <xf numFmtId="0" fontId="12" fillId="0" borderId="0" xfId="0" applyFont="1"/>
    <xf numFmtId="14" fontId="8" fillId="0" borderId="25" xfId="0" applyNumberFormat="1" applyFont="1" applyBorder="1" applyAlignment="1" applyProtection="1">
      <alignment horizontal="left"/>
      <protection locked="0"/>
    </xf>
    <xf numFmtId="0" fontId="3" fillId="0" borderId="0" xfId="0" applyFont="1" applyBorder="1" applyAlignment="1"/>
    <xf numFmtId="0" fontId="8" fillId="0" borderId="25" xfId="0" applyFont="1" applyBorder="1" applyAlignment="1" applyProtection="1">
      <alignment horizontal="left"/>
      <protection locked="0"/>
    </xf>
    <xf numFmtId="0" fontId="3" fillId="0" borderId="26" xfId="0" applyFont="1" applyFill="1" applyBorder="1" applyAlignment="1">
      <alignment vertical="center"/>
    </xf>
    <xf numFmtId="0" fontId="3" fillId="0" borderId="27" xfId="0" applyFont="1" applyFill="1" applyBorder="1" applyAlignment="1">
      <alignment vertical="center"/>
    </xf>
    <xf numFmtId="0" fontId="13" fillId="0" borderId="0" xfId="0" applyFont="1" applyFill="1"/>
    <xf numFmtId="0" fontId="9" fillId="0" borderId="23" xfId="0" applyFont="1" applyBorder="1"/>
    <xf numFmtId="0" fontId="9" fillId="0" borderId="21" xfId="0" applyFont="1" applyBorder="1"/>
    <xf numFmtId="0" fontId="9" fillId="0" borderId="19" xfId="0" applyFont="1" applyBorder="1"/>
    <xf numFmtId="0" fontId="9" fillId="0" borderId="28" xfId="0" applyFont="1" applyBorder="1"/>
    <xf numFmtId="0" fontId="9" fillId="0" borderId="10" xfId="0" applyFont="1" applyBorder="1"/>
    <xf numFmtId="0" fontId="9" fillId="0" borderId="29" xfId="0" applyFont="1" applyBorder="1"/>
    <xf numFmtId="0" fontId="4" fillId="0" borderId="0" xfId="0" applyFont="1" applyAlignment="1">
      <alignment horizontal="left"/>
    </xf>
    <xf numFmtId="0" fontId="4" fillId="0" borderId="0" xfId="0" applyFont="1"/>
    <xf numFmtId="49" fontId="1" fillId="0" borderId="0" xfId="0" applyNumberFormat="1" applyFont="1" applyAlignment="1" applyProtection="1">
      <alignment horizontal="left"/>
    </xf>
    <xf numFmtId="0" fontId="0" fillId="0" borderId="0" xfId="0" applyProtection="1"/>
    <xf numFmtId="49" fontId="0" fillId="0" borderId="0" xfId="0" applyNumberFormat="1" applyProtection="1"/>
    <xf numFmtId="0" fontId="1" fillId="0" borderId="0" xfId="0" applyFont="1" applyProtection="1"/>
    <xf numFmtId="49" fontId="1" fillId="24" borderId="0" xfId="0" applyNumberFormat="1" applyFont="1" applyFill="1" applyAlignment="1" applyProtection="1">
      <alignment horizontal="left"/>
    </xf>
    <xf numFmtId="0" fontId="1" fillId="24" borderId="0" xfId="0" applyFont="1" applyFill="1" applyProtection="1"/>
    <xf numFmtId="0" fontId="0" fillId="24" borderId="0" xfId="0" applyFill="1" applyProtection="1"/>
    <xf numFmtId="49" fontId="0" fillId="24" borderId="0" xfId="0" applyNumberFormat="1" applyFill="1" applyProtection="1"/>
    <xf numFmtId="49" fontId="0" fillId="0" borderId="0" xfId="0" applyNumberFormat="1" applyAlignment="1" applyProtection="1">
      <alignment horizontal="left"/>
    </xf>
    <xf numFmtId="0" fontId="0" fillId="0" borderId="0" xfId="0" applyAlignment="1" applyProtection="1">
      <alignment wrapText="1"/>
    </xf>
    <xf numFmtId="49" fontId="0" fillId="0" borderId="30" xfId="0" applyNumberFormat="1" applyBorder="1" applyProtection="1"/>
    <xf numFmtId="0" fontId="0" fillId="0" borderId="14" xfId="0" applyBorder="1" applyProtection="1"/>
    <xf numFmtId="49" fontId="0" fillId="0" borderId="31" xfId="0" applyNumberFormat="1" applyBorder="1" applyProtection="1"/>
    <xf numFmtId="0" fontId="0" fillId="0" borderId="15" xfId="0" applyBorder="1" applyProtection="1"/>
    <xf numFmtId="0" fontId="0" fillId="0" borderId="12" xfId="0" applyBorder="1" applyProtection="1"/>
    <xf numFmtId="0" fontId="0" fillId="0" borderId="0" xfId="0" applyBorder="1" applyProtection="1">
      <protection locked="0"/>
    </xf>
    <xf numFmtId="49" fontId="0" fillId="0" borderId="33" xfId="0" applyNumberFormat="1" applyBorder="1" applyProtection="1">
      <protection locked="0"/>
    </xf>
    <xf numFmtId="0" fontId="0" fillId="0" borderId="12" xfId="0" applyBorder="1" applyProtection="1">
      <protection locked="0"/>
    </xf>
    <xf numFmtId="0" fontId="0" fillId="0" borderId="0" xfId="0" applyBorder="1" applyProtection="1"/>
    <xf numFmtId="0" fontId="5" fillId="0" borderId="0" xfId="0" applyFont="1" applyProtection="1"/>
    <xf numFmtId="49" fontId="0" fillId="0" borderId="0" xfId="0" applyNumberFormat="1" applyBorder="1" applyProtection="1">
      <protection locked="0"/>
    </xf>
    <xf numFmtId="0" fontId="0" fillId="0" borderId="0" xfId="0" applyProtection="1">
      <protection locked="0"/>
    </xf>
    <xf numFmtId="49" fontId="0" fillId="0" borderId="0" xfId="0" applyNumberFormat="1" applyBorder="1" applyProtection="1"/>
    <xf numFmtId="0" fontId="3" fillId="0" borderId="0" xfId="0" applyFont="1" applyProtection="1"/>
    <xf numFmtId="49" fontId="0" fillId="0" borderId="32" xfId="0" applyNumberFormat="1" applyBorder="1" applyProtection="1"/>
    <xf numFmtId="49" fontId="0" fillId="0" borderId="31" xfId="0" applyNumberFormat="1" applyBorder="1" applyProtection="1">
      <protection locked="0"/>
    </xf>
    <xf numFmtId="0" fontId="0" fillId="0" borderId="15" xfId="0" applyBorder="1" applyProtection="1">
      <protection locked="0"/>
    </xf>
    <xf numFmtId="49" fontId="0" fillId="0" borderId="0" xfId="0" applyNumberFormat="1" applyProtection="1">
      <protection locked="0"/>
    </xf>
    <xf numFmtId="49" fontId="7" fillId="0" borderId="0" xfId="0" applyNumberFormat="1" applyFont="1" applyFill="1" applyAlignment="1" applyProtection="1">
      <alignment horizontal="left"/>
    </xf>
    <xf numFmtId="0" fontId="1" fillId="0" borderId="0" xfId="0" applyFont="1" applyFill="1" applyProtection="1"/>
    <xf numFmtId="0" fontId="0" fillId="0" borderId="0" xfId="0" applyFill="1" applyProtection="1"/>
    <xf numFmtId="49" fontId="0" fillId="0" borderId="0" xfId="0" applyNumberFormat="1" applyFill="1" applyProtection="1"/>
    <xf numFmtId="0" fontId="0" fillId="0" borderId="0" xfId="0" applyFill="1" applyBorder="1" applyProtection="1"/>
    <xf numFmtId="0" fontId="0" fillId="0" borderId="12" xfId="0" applyFill="1" applyBorder="1" applyProtection="1"/>
    <xf numFmtId="0" fontId="0" fillId="0" borderId="13" xfId="0" applyBorder="1" applyProtection="1"/>
    <xf numFmtId="49" fontId="1" fillId="0" borderId="0" xfId="0" applyNumberFormat="1" applyFont="1" applyAlignment="1" applyProtection="1">
      <alignment horizontal="left" vertical="top"/>
    </xf>
    <xf numFmtId="49" fontId="1" fillId="24" borderId="0" xfId="0" applyNumberFormat="1" applyFont="1" applyFill="1" applyAlignment="1" applyProtection="1">
      <alignment horizontal="left" vertical="top"/>
    </xf>
    <xf numFmtId="49" fontId="0" fillId="0" borderId="0" xfId="0" applyNumberFormat="1" applyAlignment="1" applyProtection="1">
      <alignment horizontal="left" vertical="top"/>
    </xf>
    <xf numFmtId="0" fontId="1" fillId="0" borderId="0" xfId="0" applyFont="1" applyAlignment="1" applyProtection="1">
      <alignment wrapText="1"/>
    </xf>
    <xf numFmtId="49" fontId="0" fillId="0" borderId="15" xfId="0" applyNumberFormat="1" applyBorder="1" applyProtection="1">
      <protection locked="0"/>
    </xf>
    <xf numFmtId="0" fontId="0" fillId="0" borderId="34" xfId="0" applyBorder="1" applyProtection="1">
      <protection locked="0"/>
    </xf>
    <xf numFmtId="49" fontId="0" fillId="0" borderId="14" xfId="0" applyNumberFormat="1" applyBorder="1" applyProtection="1">
      <protection locked="0"/>
    </xf>
    <xf numFmtId="0" fontId="0" fillId="0" borderId="36" xfId="0" applyBorder="1" applyProtection="1">
      <protection locked="0"/>
    </xf>
    <xf numFmtId="49" fontId="0" fillId="24" borderId="0" xfId="0" applyNumberFormat="1" applyFill="1"/>
    <xf numFmtId="49" fontId="0" fillId="0" borderId="30" xfId="0" applyNumberFormat="1" applyBorder="1"/>
    <xf numFmtId="49" fontId="0" fillId="0" borderId="0" xfId="0" applyNumberFormat="1" applyFill="1"/>
    <xf numFmtId="49" fontId="1" fillId="0" borderId="15" xfId="0" applyNumberFormat="1" applyFont="1" applyBorder="1"/>
    <xf numFmtId="0" fontId="0" fillId="0" borderId="15" xfId="0" applyBorder="1"/>
    <xf numFmtId="49" fontId="1" fillId="0" borderId="0" xfId="0" applyNumberFormat="1" applyFont="1" applyBorder="1" applyAlignment="1">
      <alignment horizontal="left"/>
    </xf>
    <xf numFmtId="164" fontId="8" fillId="0" borderId="11" xfId="0" applyNumberFormat="1" applyFont="1" applyBorder="1" applyAlignment="1" applyProtection="1">
      <alignment horizontal="center" vertical="center" wrapText="1"/>
      <protection locked="0"/>
    </xf>
    <xf numFmtId="1" fontId="0" fillId="0" borderId="0" xfId="0" applyNumberFormat="1"/>
    <xf numFmtId="0" fontId="9" fillId="0" borderId="11" xfId="0" applyFont="1" applyFill="1" applyBorder="1" applyAlignment="1">
      <alignment vertical="center" wrapText="1"/>
    </xf>
    <xf numFmtId="164" fontId="8" fillId="0" borderId="11" xfId="0" applyNumberFormat="1" applyFont="1" applyFill="1" applyBorder="1" applyAlignment="1" applyProtection="1">
      <alignment horizontal="center" vertical="center" wrapText="1"/>
    </xf>
    <xf numFmtId="0" fontId="0" fillId="0" borderId="21" xfId="0" applyBorder="1"/>
    <xf numFmtId="0" fontId="0" fillId="0" borderId="0" xfId="0" applyAlignment="1" applyProtection="1">
      <alignment vertical="top" wrapText="1"/>
    </xf>
    <xf numFmtId="0" fontId="0" fillId="0" borderId="10" xfId="0" applyBorder="1" applyProtection="1">
      <protection locked="0"/>
    </xf>
    <xf numFmtId="0" fontId="1" fillId="0" borderId="10" xfId="0" applyFont="1" applyBorder="1" applyProtection="1">
      <protection locked="0"/>
    </xf>
    <xf numFmtId="0" fontId="0" fillId="0" borderId="0" xfId="0" applyBorder="1" applyAlignment="1"/>
    <xf numFmtId="0" fontId="0" fillId="25" borderId="11" xfId="0" applyNumberFormat="1" applyFill="1" applyBorder="1" applyAlignment="1" applyProtection="1">
      <alignment horizontal="center"/>
      <protection locked="0"/>
    </xf>
    <xf numFmtId="49" fontId="3" fillId="25" borderId="11" xfId="0" applyNumberFormat="1" applyFont="1" applyFill="1" applyBorder="1" applyAlignment="1" applyProtection="1">
      <alignment horizontal="center"/>
      <protection locked="0"/>
    </xf>
    <xf numFmtId="49" fontId="0" fillId="25" borderId="11" xfId="0" applyNumberFormat="1" applyFill="1" applyBorder="1" applyAlignment="1" applyProtection="1">
      <alignment horizontal="center"/>
      <protection locked="0"/>
    </xf>
    <xf numFmtId="0" fontId="0" fillId="26" borderId="11" xfId="0" applyFill="1" applyBorder="1" applyAlignment="1">
      <alignment horizontal="center"/>
    </xf>
    <xf numFmtId="0" fontId="0" fillId="0" borderId="19" xfId="0" applyFill="1" applyBorder="1" applyAlignment="1">
      <alignment horizontal="center"/>
    </xf>
    <xf numFmtId="0" fontId="0" fillId="26" borderId="11" xfId="0" applyNumberFormat="1" applyFill="1" applyBorder="1" applyAlignment="1" applyProtection="1">
      <alignment horizontal="center"/>
    </xf>
    <xf numFmtId="0" fontId="1" fillId="26" borderId="11" xfId="0" applyNumberFormat="1" applyFont="1" applyFill="1" applyBorder="1" applyAlignment="1" applyProtection="1">
      <alignment horizontal="center"/>
    </xf>
    <xf numFmtId="49" fontId="0" fillId="0" borderId="0" xfId="0" applyNumberFormat="1" applyBorder="1" applyAlignment="1">
      <alignment horizontal="left"/>
    </xf>
    <xf numFmtId="49" fontId="0" fillId="0" borderId="0" xfId="0" applyNumberFormat="1" applyBorder="1" applyAlignment="1"/>
    <xf numFmtId="164" fontId="8" fillId="0" borderId="20" xfId="0" applyNumberFormat="1" applyFont="1" applyBorder="1" applyAlignment="1" applyProtection="1">
      <alignment horizontal="center" vertical="center"/>
    </xf>
    <xf numFmtId="0" fontId="0" fillId="0" borderId="0" xfId="0" applyAlignment="1" applyProtection="1">
      <alignment horizontal="left"/>
    </xf>
    <xf numFmtId="0" fontId="8" fillId="0" borderId="0" xfId="0" applyFont="1" applyFill="1" applyAlignment="1"/>
    <xf numFmtId="0" fontId="1" fillId="0" borderId="0" xfId="0" applyFont="1" applyAlignment="1">
      <alignment vertical="center"/>
    </xf>
    <xf numFmtId="0" fontId="0" fillId="27" borderId="11" xfId="0" applyNumberFormat="1" applyFill="1" applyBorder="1" applyAlignment="1" applyProtection="1">
      <alignment horizontal="center"/>
    </xf>
    <xf numFmtId="0" fontId="0" fillId="28" borderId="11" xfId="0" applyNumberFormat="1" applyFill="1" applyBorder="1" applyAlignment="1" applyProtection="1">
      <alignment horizontal="center"/>
    </xf>
    <xf numFmtId="0" fontId="3" fillId="0" borderId="0" xfId="0" applyFont="1" applyBorder="1"/>
    <xf numFmtId="0" fontId="3" fillId="0" borderId="35" xfId="0" applyFont="1" applyFill="1" applyBorder="1"/>
    <xf numFmtId="0" fontId="3" fillId="0" borderId="39" xfId="0" applyFont="1" applyFill="1" applyBorder="1"/>
    <xf numFmtId="0" fontId="0" fillId="27" borderId="11" xfId="0" applyFill="1" applyBorder="1" applyAlignment="1">
      <alignment horizontal="center"/>
    </xf>
    <xf numFmtId="0" fontId="1" fillId="29" borderId="17" xfId="0" applyFont="1" applyFill="1" applyBorder="1"/>
    <xf numFmtId="0" fontId="1" fillId="29" borderId="16" xfId="0" applyFont="1" applyFill="1" applyBorder="1"/>
    <xf numFmtId="0" fontId="1" fillId="29" borderId="17" xfId="0" applyFont="1" applyFill="1" applyBorder="1" applyAlignment="1">
      <alignment vertical="center"/>
    </xf>
    <xf numFmtId="0" fontId="1" fillId="29" borderId="16" xfId="0" applyFont="1" applyFill="1" applyBorder="1" applyAlignment="1">
      <alignment vertical="center"/>
    </xf>
    <xf numFmtId="164" fontId="0" fillId="27" borderId="24" xfId="0" applyNumberFormat="1" applyFill="1" applyBorder="1" applyAlignment="1">
      <alignment horizontal="center"/>
    </xf>
    <xf numFmtId="0" fontId="1" fillId="27" borderId="17" xfId="0" applyFont="1" applyFill="1" applyBorder="1" applyAlignment="1">
      <alignment vertical="center"/>
    </xf>
    <xf numFmtId="0" fontId="0" fillId="27" borderId="18" xfId="0" applyFill="1" applyBorder="1" applyAlignment="1">
      <alignment vertical="center"/>
    </xf>
    <xf numFmtId="0" fontId="0" fillId="27" borderId="16" xfId="0" applyFill="1" applyBorder="1"/>
    <xf numFmtId="0" fontId="0" fillId="0" borderId="0" xfId="0" applyNumberFormat="1" applyFont="1" applyFill="1" applyBorder="1" applyAlignment="1" applyProtection="1">
      <alignment horizontal="center"/>
      <protection locked="0"/>
    </xf>
    <xf numFmtId="49" fontId="3" fillId="0" borderId="0" xfId="0" applyNumberFormat="1" applyFont="1" applyAlignment="1">
      <alignment horizontal="left" vertical="top"/>
    </xf>
    <xf numFmtId="0" fontId="1" fillId="30" borderId="22" xfId="0" applyNumberFormat="1" applyFont="1" applyFill="1" applyBorder="1" applyAlignment="1" applyProtection="1">
      <alignment horizontal="center"/>
    </xf>
    <xf numFmtId="0" fontId="3" fillId="28" borderId="11" xfId="0" applyNumberFormat="1" applyFont="1" applyFill="1" applyBorder="1" applyAlignment="1" applyProtection="1">
      <alignment horizontal="center"/>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xf numFmtId="0" fontId="1" fillId="0" borderId="0" xfId="0" applyFont="1" applyAlignment="1"/>
    <xf numFmtId="0" fontId="32" fillId="0" borderId="0" xfId="0" applyFont="1"/>
    <xf numFmtId="0" fontId="33"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6" fillId="0" borderId="0" xfId="0" applyFont="1"/>
    <xf numFmtId="49" fontId="6" fillId="0" borderId="0" xfId="0" applyNumberFormat="1" applyFont="1" applyAlignment="1">
      <alignment horizontal="left"/>
    </xf>
    <xf numFmtId="49" fontId="6" fillId="0" borderId="0" xfId="0" applyNumberFormat="1" applyFont="1" applyBorder="1"/>
    <xf numFmtId="49" fontId="35" fillId="0" borderId="0" xfId="0" applyNumberFormat="1" applyFont="1" applyBorder="1"/>
    <xf numFmtId="0" fontId="3" fillId="0" borderId="0" xfId="0" applyFont="1" applyAlignment="1">
      <alignment horizontal="center" vertical="center"/>
    </xf>
    <xf numFmtId="49" fontId="6" fillId="0" borderId="0" xfId="0" applyNumberFormat="1" applyFont="1"/>
    <xf numFmtId="49" fontId="35" fillId="0" borderId="0" xfId="0" applyNumberFormat="1" applyFont="1"/>
    <xf numFmtId="0" fontId="35" fillId="0" borderId="44" xfId="0" applyFont="1" applyBorder="1"/>
    <xf numFmtId="0" fontId="35" fillId="0" borderId="12" xfId="0" applyFont="1" applyBorder="1"/>
    <xf numFmtId="0" fontId="6" fillId="24" borderId="0" xfId="0" applyFont="1" applyFill="1"/>
    <xf numFmtId="49" fontId="35" fillId="0" borderId="0" xfId="0" applyNumberFormat="1" applyFont="1" applyAlignment="1">
      <alignment horizontal="left"/>
    </xf>
    <xf numFmtId="49" fontId="39" fillId="24" borderId="0" xfId="0" applyNumberFormat="1" applyFont="1" applyFill="1" applyAlignment="1">
      <alignment horizontal="left"/>
    </xf>
    <xf numFmtId="0" fontId="35" fillId="0" borderId="13" xfId="0" applyFont="1" applyBorder="1"/>
    <xf numFmtId="0" fontId="35" fillId="0" borderId="0" xfId="0" applyFont="1" applyBorder="1"/>
    <xf numFmtId="0" fontId="6" fillId="0" borderId="0" xfId="0" applyFont="1" applyFill="1" applyBorder="1"/>
    <xf numFmtId="0" fontId="35" fillId="0" borderId="12" xfId="0" applyFont="1" applyFill="1" applyBorder="1"/>
    <xf numFmtId="0" fontId="35" fillId="0" borderId="0" xfId="0" applyFont="1" applyAlignment="1">
      <alignment wrapText="1"/>
    </xf>
    <xf numFmtId="0" fontId="0" fillId="0" borderId="44" xfId="0" applyBorder="1" applyProtection="1"/>
    <xf numFmtId="0" fontId="35" fillId="0" borderId="15" xfId="0" applyFont="1" applyBorder="1"/>
    <xf numFmtId="0" fontId="35" fillId="0" borderId="12" xfId="0" applyFont="1" applyBorder="1" applyAlignment="1">
      <alignment wrapText="1"/>
    </xf>
    <xf numFmtId="0" fontId="0" fillId="0" borderId="44" xfId="0" applyBorder="1"/>
    <xf numFmtId="0" fontId="35" fillId="0" borderId="12" xfId="0" applyFont="1" applyBorder="1" applyAlignment="1">
      <alignment wrapText="1"/>
    </xf>
    <xf numFmtId="0" fontId="0" fillId="32" borderId="12" xfId="0" applyFill="1" applyBorder="1" applyAlignment="1" applyProtection="1">
      <alignment shrinkToFit="1"/>
      <protection locked="0"/>
    </xf>
    <xf numFmtId="49" fontId="0" fillId="0" borderId="30" xfId="0" applyNumberFormat="1" applyBorder="1" applyAlignment="1">
      <alignment shrinkToFit="1"/>
    </xf>
    <xf numFmtId="49" fontId="0" fillId="0" borderId="0" xfId="0" applyNumberFormat="1" applyBorder="1" applyAlignment="1">
      <alignment shrinkToFit="1"/>
    </xf>
    <xf numFmtId="49" fontId="0" fillId="0" borderId="31" xfId="0" applyNumberFormat="1" applyBorder="1" applyAlignment="1" applyProtection="1">
      <alignment shrinkToFit="1"/>
      <protection locked="0"/>
    </xf>
    <xf numFmtId="49" fontId="0" fillId="0" borderId="15" xfId="0" applyNumberFormat="1" applyBorder="1" applyAlignment="1" applyProtection="1">
      <alignment shrinkToFit="1"/>
      <protection locked="0"/>
    </xf>
    <xf numFmtId="49" fontId="0" fillId="0" borderId="32" xfId="0" applyNumberFormat="1" applyBorder="1" applyAlignment="1" applyProtection="1">
      <alignment shrinkToFit="1"/>
      <protection locked="0"/>
    </xf>
    <xf numFmtId="49" fontId="0" fillId="0" borderId="14" xfId="0" applyNumberFormat="1" applyBorder="1" applyAlignment="1" applyProtection="1">
      <alignment shrinkToFit="1"/>
      <protection locked="0"/>
    </xf>
    <xf numFmtId="49" fontId="0" fillId="0" borderId="30" xfId="0" applyNumberFormat="1" applyBorder="1" applyAlignment="1" applyProtection="1">
      <alignment shrinkToFit="1"/>
      <protection locked="0"/>
    </xf>
    <xf numFmtId="49" fontId="0" fillId="0" borderId="0" xfId="0" applyNumberFormat="1" applyBorder="1" applyAlignment="1" applyProtection="1">
      <alignment shrinkToFit="1"/>
      <protection locked="0"/>
    </xf>
    <xf numFmtId="49" fontId="0" fillId="0" borderId="33" xfId="0" applyNumberFormat="1" applyBorder="1" applyAlignment="1" applyProtection="1">
      <alignment shrinkToFit="1"/>
      <protection locked="0"/>
    </xf>
    <xf numFmtId="49" fontId="0" fillId="0" borderId="12" xfId="0" applyNumberFormat="1" applyBorder="1" applyAlignment="1" applyProtection="1">
      <alignment shrinkToFit="1"/>
      <protection locked="0"/>
    </xf>
    <xf numFmtId="49" fontId="0" fillId="0" borderId="37" xfId="0" applyNumberFormat="1" applyBorder="1" applyAlignment="1" applyProtection="1">
      <alignment shrinkToFit="1"/>
      <protection locked="0"/>
    </xf>
    <xf numFmtId="49" fontId="0" fillId="0" borderId="34" xfId="0" applyNumberFormat="1" applyBorder="1" applyAlignment="1" applyProtection="1">
      <alignment shrinkToFit="1"/>
      <protection locked="0"/>
    </xf>
    <xf numFmtId="49" fontId="0" fillId="0" borderId="36" xfId="0" applyNumberFormat="1" applyBorder="1" applyAlignment="1" applyProtection="1">
      <alignment shrinkToFit="1"/>
      <protection locked="0"/>
    </xf>
    <xf numFmtId="49" fontId="3" fillId="0" borderId="14" xfId="0" applyNumberFormat="1" applyFont="1" applyBorder="1" applyAlignment="1" applyProtection="1">
      <alignment shrinkToFit="1"/>
      <protection locked="0"/>
    </xf>
    <xf numFmtId="0" fontId="40" fillId="0" borderId="0" xfId="42" applyFont="1" applyAlignment="1">
      <alignment vertical="center"/>
    </xf>
    <xf numFmtId="0" fontId="3" fillId="0" borderId="0" xfId="42" applyAlignment="1">
      <alignment vertical="center"/>
    </xf>
    <xf numFmtId="0" fontId="1" fillId="0" borderId="0" xfId="42" applyFont="1"/>
    <xf numFmtId="0" fontId="3" fillId="0" borderId="0" xfId="42"/>
    <xf numFmtId="49" fontId="1" fillId="0" borderId="0" xfId="42" applyNumberFormat="1" applyFont="1" applyBorder="1"/>
    <xf numFmtId="0" fontId="41" fillId="0" borderId="0" xfId="42" applyFont="1" applyAlignment="1">
      <alignment vertical="center"/>
    </xf>
    <xf numFmtId="0" fontId="42" fillId="0" borderId="0" xfId="42" applyFont="1" applyAlignment="1">
      <alignment vertical="center"/>
    </xf>
    <xf numFmtId="0" fontId="3" fillId="0" borderId="0" xfId="42" applyFont="1" applyAlignment="1">
      <alignment vertical="center" wrapText="1"/>
    </xf>
    <xf numFmtId="0" fontId="43" fillId="0" borderId="0" xfId="42" applyFont="1" applyAlignment="1">
      <alignment horizontal="center" vertical="center"/>
    </xf>
    <xf numFmtId="0" fontId="3" fillId="0" borderId="0" xfId="42" applyFont="1" applyAlignment="1">
      <alignment vertical="center"/>
    </xf>
    <xf numFmtId="0" fontId="34" fillId="0" borderId="0" xfId="0" applyFont="1" applyAlignment="1">
      <alignment wrapText="1"/>
    </xf>
    <xf numFmtId="0" fontId="35" fillId="0" borderId="0" xfId="0" applyFont="1" applyAlignment="1">
      <alignment wrapText="1"/>
    </xf>
    <xf numFmtId="0" fontId="3" fillId="0" borderId="0" xfId="0" applyFont="1" applyAlignment="1">
      <alignment vertical="center" wrapText="1"/>
    </xf>
    <xf numFmtId="0" fontId="1" fillId="0" borderId="0" xfId="0" applyFont="1" applyBorder="1" applyAlignment="1">
      <alignment wrapText="1"/>
    </xf>
    <xf numFmtId="0" fontId="0" fillId="0" borderId="0" xfId="0" applyAlignment="1">
      <alignment vertical="center" wrapText="1"/>
    </xf>
    <xf numFmtId="0" fontId="1" fillId="0" borderId="0" xfId="0" applyFont="1" applyAlignment="1">
      <alignment vertical="center" wrapText="1"/>
    </xf>
    <xf numFmtId="0" fontId="8" fillId="0" borderId="0" xfId="0" applyFont="1" applyAlignment="1"/>
    <xf numFmtId="0" fontId="0" fillId="0" borderId="0" xfId="0" applyAlignment="1"/>
    <xf numFmtId="0" fontId="9" fillId="0" borderId="0" xfId="0" applyFont="1" applyAlignment="1">
      <alignment horizontal="left" vertical="top" wrapText="1"/>
    </xf>
    <xf numFmtId="0" fontId="9" fillId="0" borderId="0" xfId="0" applyFont="1" applyAlignment="1">
      <alignment horizontal="left" vertical="center" wrapText="1"/>
    </xf>
    <xf numFmtId="0" fontId="0" fillId="0" borderId="42" xfId="0" applyBorder="1" applyAlignment="1">
      <alignment horizontal="left" vertical="center" wrapText="1"/>
    </xf>
    <xf numFmtId="0" fontId="8" fillId="0" borderId="0" xfId="0" applyFont="1" applyFill="1" applyAlignment="1">
      <alignment horizontal="center"/>
    </xf>
    <xf numFmtId="0" fontId="10" fillId="0" borderId="0" xfId="0" applyFont="1" applyFill="1" applyAlignment="1">
      <alignment horizontal="center"/>
    </xf>
    <xf numFmtId="0" fontId="9" fillId="0" borderId="0" xfId="0" applyFont="1" applyAlignment="1">
      <alignment vertical="top" wrapText="1"/>
    </xf>
    <xf numFmtId="0" fontId="9" fillId="0" borderId="0" xfId="0" applyFont="1" applyAlignment="1">
      <alignment vertical="top"/>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9" fillId="0" borderId="0" xfId="0" applyFont="1" applyAlignment="1">
      <alignment horizontal="center" vertical="top" wrapText="1"/>
    </xf>
    <xf numFmtId="0" fontId="8" fillId="0" borderId="0" xfId="0" applyFont="1" applyFill="1" applyAlignment="1">
      <alignment horizontal="center" wrapText="1"/>
    </xf>
    <xf numFmtId="0" fontId="9" fillId="0" borderId="0" xfId="0" applyFont="1" applyAlignment="1">
      <alignment wrapText="1"/>
    </xf>
    <xf numFmtId="0" fontId="0" fillId="0" borderId="0" xfId="0" applyAlignment="1">
      <alignment wrapText="1"/>
    </xf>
    <xf numFmtId="0" fontId="8" fillId="0" borderId="0"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8" fillId="0" borderId="38" xfId="0" applyFont="1" applyFill="1" applyBorder="1" applyAlignment="1">
      <alignment horizontal="center"/>
    </xf>
    <xf numFmtId="0" fontId="10" fillId="0" borderId="0" xfId="0" applyFont="1" applyFill="1" applyBorder="1" applyAlignment="1">
      <alignment horizontal="center"/>
    </xf>
    <xf numFmtId="0" fontId="10" fillId="0" borderId="39" xfId="0" applyFont="1" applyFill="1" applyBorder="1" applyAlignment="1">
      <alignment horizontal="center"/>
    </xf>
    <xf numFmtId="0" fontId="9" fillId="0" borderId="38" xfId="0" applyFont="1" applyBorder="1" applyAlignment="1">
      <alignment horizontal="center" wrapText="1"/>
    </xf>
    <xf numFmtId="0" fontId="9" fillId="0" borderId="0" xfId="0" applyFont="1" applyBorder="1" applyAlignment="1">
      <alignment horizontal="center"/>
    </xf>
    <xf numFmtId="0" fontId="9" fillId="0" borderId="39" xfId="0" applyFont="1" applyBorder="1" applyAlignment="1">
      <alignment horizontal="center"/>
    </xf>
    <xf numFmtId="0" fontId="8" fillId="0" borderId="0" xfId="0" applyFont="1" applyBorder="1" applyAlignment="1" applyProtection="1">
      <alignment horizontal="left" wrapText="1"/>
      <protection locked="0"/>
    </xf>
    <xf numFmtId="0" fontId="9" fillId="0" borderId="0" xfId="0" applyFont="1" applyAlignment="1">
      <alignment vertical="top" wrapText="1" shrinkToFit="1"/>
    </xf>
    <xf numFmtId="0" fontId="9" fillId="0" borderId="0" xfId="0" applyFont="1"/>
    <xf numFmtId="0" fontId="10" fillId="0" borderId="17"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9" fillId="0" borderId="0" xfId="0" applyFont="1" applyAlignment="1">
      <alignment wrapText="1" shrinkToFit="1"/>
    </xf>
    <xf numFmtId="15" fontId="8" fillId="0" borderId="25" xfId="0" applyNumberFormat="1" applyFont="1" applyBorder="1" applyAlignment="1" applyProtection="1">
      <alignment horizontal="left"/>
      <protection locked="0"/>
    </xf>
    <xf numFmtId="2" fontId="9" fillId="0" borderId="17" xfId="0" applyNumberFormat="1" applyFont="1" applyFill="1" applyBorder="1" applyAlignment="1">
      <alignment horizontal="left" vertical="top" wrapText="1"/>
    </xf>
    <xf numFmtId="2" fontId="9" fillId="0" borderId="16" xfId="0" applyNumberFormat="1" applyFont="1" applyFill="1" applyBorder="1" applyAlignment="1">
      <alignment horizontal="left" vertical="top" wrapText="1"/>
    </xf>
    <xf numFmtId="49" fontId="9" fillId="0" borderId="17" xfId="0" applyNumberFormat="1" applyFont="1" applyBorder="1" applyAlignment="1" applyProtection="1">
      <alignment horizontal="center" vertical="top" wrapText="1"/>
      <protection locked="0"/>
    </xf>
    <xf numFmtId="49" fontId="9" fillId="0" borderId="16" xfId="0" applyNumberFormat="1" applyFont="1" applyBorder="1" applyAlignment="1" applyProtection="1">
      <alignment horizontal="center" vertical="top" wrapText="1"/>
      <protection locked="0"/>
    </xf>
    <xf numFmtId="0" fontId="8" fillId="0" borderId="0" xfId="0" applyFont="1" applyAlignment="1">
      <alignment horizontal="left"/>
    </xf>
    <xf numFmtId="0" fontId="8" fillId="0" borderId="25" xfId="0" applyFont="1" applyBorder="1" applyAlignment="1"/>
    <xf numFmtId="0" fontId="8" fillId="0" borderId="0" xfId="0" applyFont="1" applyFill="1" applyAlignment="1">
      <alignment vertical="top" wrapText="1"/>
    </xf>
    <xf numFmtId="0" fontId="10" fillId="0" borderId="0" xfId="0" applyFont="1" applyFill="1" applyAlignment="1"/>
    <xf numFmtId="49" fontId="9" fillId="0" borderId="17"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17"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0" fontId="9" fillId="0" borderId="17" xfId="0" applyNumberFormat="1" applyFont="1" applyFill="1" applyBorder="1" applyAlignment="1">
      <alignment horizontal="left" vertical="top" wrapText="1"/>
    </xf>
    <xf numFmtId="0" fontId="0" fillId="0" borderId="16" xfId="0" applyNumberFormat="1" applyBorder="1"/>
    <xf numFmtId="49" fontId="9" fillId="0" borderId="17" xfId="0" applyNumberFormat="1" applyFont="1" applyBorder="1" applyAlignment="1" applyProtection="1">
      <alignment horizontal="left" vertical="top" wrapText="1"/>
      <protection locked="0"/>
    </xf>
    <xf numFmtId="49" fontId="9" fillId="0" borderId="16" xfId="0" applyNumberFormat="1" applyFont="1" applyBorder="1" applyAlignment="1" applyProtection="1">
      <alignment horizontal="left" vertical="top" wrapText="1"/>
      <protection locked="0"/>
    </xf>
    <xf numFmtId="0" fontId="9" fillId="0" borderId="16" xfId="0" applyNumberFormat="1" applyFont="1" applyFill="1" applyBorder="1" applyAlignment="1">
      <alignment horizontal="left" vertical="top" wrapText="1"/>
    </xf>
    <xf numFmtId="0" fontId="8" fillId="0" borderId="0" xfId="0" applyFont="1" applyFill="1" applyAlignment="1">
      <alignment horizontal="left" vertical="top" wrapText="1"/>
    </xf>
    <xf numFmtId="0" fontId="10" fillId="0" borderId="0" xfId="0" applyFont="1" applyFill="1" applyAlignment="1">
      <alignment horizontal="left"/>
    </xf>
    <xf numFmtId="49" fontId="9" fillId="0" borderId="17"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1" fillId="0" borderId="25" xfId="0" applyNumberFormat="1" applyFont="1" applyBorder="1" applyAlignment="1" applyProtection="1">
      <alignment horizontal="left"/>
      <protection locked="0"/>
    </xf>
    <xf numFmtId="0" fontId="1" fillId="0" borderId="25" xfId="0" applyFont="1" applyBorder="1" applyAlignment="1" applyProtection="1">
      <alignment horizontal="left"/>
      <protection locked="0"/>
    </xf>
    <xf numFmtId="0" fontId="9" fillId="0" borderId="0" xfId="0" applyFont="1" applyFill="1" applyAlignment="1">
      <alignment vertical="top" wrapText="1"/>
    </xf>
    <xf numFmtId="0" fontId="9" fillId="0" borderId="0" xfId="0" applyFont="1" applyFill="1" applyAlignment="1"/>
    <xf numFmtId="0" fontId="8" fillId="0" borderId="0" xfId="0" applyFont="1" applyAlignment="1">
      <alignment horizontal="left" vertical="top" wrapText="1"/>
    </xf>
    <xf numFmtId="0" fontId="10" fillId="0" borderId="0" xfId="0" applyFont="1" applyAlignment="1">
      <alignment horizontal="left"/>
    </xf>
    <xf numFmtId="49" fontId="9" fillId="0" borderId="0" xfId="0" applyNumberFormat="1" applyFont="1" applyAlignment="1">
      <alignment horizontal="left" vertical="top" wrapText="1"/>
    </xf>
    <xf numFmtId="0" fontId="1" fillId="0" borderId="0" xfId="0" applyFont="1" applyAlignment="1"/>
    <xf numFmtId="0" fontId="1" fillId="0" borderId="0" xfId="0" applyFont="1" applyBorder="1" applyAlignment="1"/>
    <xf numFmtId="0" fontId="1" fillId="26" borderId="17" xfId="0" applyFont="1" applyFill="1" applyBorder="1" applyAlignment="1">
      <alignment vertical="center"/>
    </xf>
    <xf numFmtId="0" fontId="0" fillId="26" borderId="18" xfId="0" applyFill="1" applyBorder="1" applyAlignment="1"/>
    <xf numFmtId="0" fontId="0" fillId="0" borderId="16" xfId="0" applyBorder="1" applyAlignment="1"/>
    <xf numFmtId="0" fontId="3" fillId="0" borderId="0" xfId="0" applyNumberFormat="1" applyFont="1" applyAlignment="1" applyProtection="1">
      <alignment wrapText="1"/>
    </xf>
    <xf numFmtId="0" fontId="0" fillId="0" borderId="0" xfId="0" applyNumberFormat="1" applyAlignment="1" applyProtection="1">
      <alignment wrapText="1"/>
    </xf>
    <xf numFmtId="0" fontId="3" fillId="0" borderId="0" xfId="0" applyFont="1" applyBorder="1" applyAlignment="1">
      <alignment horizontal="left" wrapText="1"/>
    </xf>
    <xf numFmtId="0" fontId="0" fillId="0" borderId="0" xfId="0" applyBorder="1" applyAlignment="1">
      <alignment horizontal="left" wrapText="1"/>
    </xf>
    <xf numFmtId="49" fontId="3" fillId="0" borderId="0" xfId="0" applyNumberFormat="1" applyFont="1" applyAlignment="1">
      <alignment horizontal="left" vertical="top" wrapText="1"/>
    </xf>
    <xf numFmtId="0" fontId="0" fillId="31" borderId="12" xfId="0" applyFill="1" applyBorder="1" applyAlignment="1" applyProtection="1">
      <alignment shrinkToFit="1"/>
      <protection locked="0"/>
    </xf>
    <xf numFmtId="0" fontId="0" fillId="0" borderId="13" xfId="0" applyBorder="1" applyAlignment="1" applyProtection="1">
      <alignment shrinkToFit="1"/>
      <protection locked="0"/>
    </xf>
    <xf numFmtId="0" fontId="6" fillId="0" borderId="0" xfId="0" applyFont="1" applyAlignment="1">
      <alignment wrapText="1"/>
    </xf>
    <xf numFmtId="0" fontId="3" fillId="0" borderId="15" xfId="0" applyFont="1" applyBorder="1" applyAlignment="1" applyProtection="1">
      <alignment vertical="top" wrapText="1"/>
    </xf>
    <xf numFmtId="0" fontId="0" fillId="0" borderId="15" xfId="0" applyBorder="1" applyAlignment="1">
      <alignment vertical="top" wrapText="1"/>
    </xf>
    <xf numFmtId="0" fontId="3" fillId="32" borderId="15" xfId="0" applyFont="1" applyFill="1" applyBorder="1" applyAlignment="1" applyProtection="1">
      <alignment vertical="top" shrinkToFit="1"/>
      <protection locked="0"/>
    </xf>
    <xf numFmtId="0" fontId="0" fillId="0" borderId="15" xfId="0" applyBorder="1" applyAlignment="1" applyProtection="1">
      <alignment vertical="top" shrinkToFit="1"/>
      <protection locked="0"/>
    </xf>
    <xf numFmtId="0" fontId="6" fillId="0" borderId="15" xfId="0" applyFont="1" applyBorder="1" applyAlignment="1">
      <alignment vertical="top" wrapText="1"/>
    </xf>
    <xf numFmtId="0" fontId="35" fillId="0" borderId="15" xfId="0" applyFont="1" applyBorder="1" applyAlignment="1">
      <alignment vertical="top" wrapText="1"/>
    </xf>
    <xf numFmtId="0" fontId="35" fillId="0" borderId="14" xfId="0" applyFont="1" applyBorder="1" applyAlignment="1">
      <alignment vertical="top" wrapText="1"/>
    </xf>
    <xf numFmtId="0" fontId="3" fillId="0" borderId="0" xfId="0" applyFont="1" applyAlignment="1" applyProtection="1">
      <alignment wrapText="1"/>
    </xf>
    <xf numFmtId="0" fontId="0" fillId="0" borderId="0" xfId="0" applyAlignment="1" applyProtection="1">
      <alignment wrapText="1"/>
    </xf>
    <xf numFmtId="0" fontId="35" fillId="0" borderId="12" xfId="0" applyFont="1" applyBorder="1" applyAlignment="1">
      <alignment wrapText="1"/>
    </xf>
    <xf numFmtId="0" fontId="0" fillId="0" borderId="0" xfId="0" applyAlignment="1" applyProtection="1"/>
    <xf numFmtId="0" fontId="0" fillId="0" borderId="14" xfId="0" applyBorder="1" applyAlignment="1" applyProtection="1">
      <alignment vertical="top" wrapText="1"/>
    </xf>
    <xf numFmtId="0" fontId="3" fillId="32" borderId="12" xfId="0" applyFont="1" applyFill="1" applyBorder="1" applyAlignment="1" applyProtection="1">
      <alignment vertical="top" shrinkToFit="1"/>
      <protection locked="0"/>
    </xf>
    <xf numFmtId="0" fontId="0" fillId="0" borderId="12" xfId="0" applyBorder="1" applyAlignment="1" applyProtection="1">
      <alignment vertical="top" shrinkToFit="1"/>
      <protection locked="0"/>
    </xf>
    <xf numFmtId="0" fontId="35" fillId="0" borderId="12" xfId="0" applyFont="1" applyBorder="1" applyAlignment="1"/>
    <xf numFmtId="0" fontId="0" fillId="0" borderId="12" xfId="0" applyBorder="1" applyAlignment="1"/>
    <xf numFmtId="0" fontId="5" fillId="0" borderId="38" xfId="0" applyFont="1" applyBorder="1" applyAlignment="1" applyProtection="1"/>
    <xf numFmtId="0" fontId="35" fillId="0" borderId="15" xfId="0" applyFont="1" applyBorder="1" applyAlignment="1">
      <alignment wrapText="1"/>
    </xf>
    <xf numFmtId="0" fontId="0" fillId="32" borderId="12" xfId="0" applyFill="1" applyBorder="1" applyAlignment="1" applyProtection="1">
      <alignment shrinkToFit="1"/>
      <protection locked="0"/>
    </xf>
    <xf numFmtId="0" fontId="0" fillId="0" borderId="12" xfId="0" applyBorder="1" applyAlignment="1" applyProtection="1">
      <alignment shrinkToFit="1"/>
      <protection locked="0"/>
    </xf>
    <xf numFmtId="0" fontId="1" fillId="0" borderId="0" xfId="0" applyFont="1" applyAlignment="1" applyProtection="1">
      <alignment wrapText="1"/>
    </xf>
    <xf numFmtId="0" fontId="1" fillId="0" borderId="0" xfId="0" applyFont="1" applyAlignment="1" applyProtection="1"/>
    <xf numFmtId="0" fontId="6" fillId="0" borderId="0" xfId="0" applyFont="1" applyAlignment="1" applyProtection="1">
      <alignment wrapText="1"/>
    </xf>
    <xf numFmtId="0" fontId="0" fillId="0" borderId="12" xfId="0" applyBorder="1" applyAlignment="1">
      <alignment wrapText="1"/>
    </xf>
    <xf numFmtId="0" fontId="35" fillId="0" borderId="0" xfId="0" applyFont="1" applyBorder="1" applyAlignment="1">
      <alignment wrapText="1"/>
    </xf>
  </cellXfs>
  <cellStyles count="43">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D2EF8A8A-8023-4CD2-87A7-2260C78A828B}"/>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5</xdr:row>
      <xdr:rowOff>123825</xdr:rowOff>
    </xdr:to>
    <xdr:pic>
      <xdr:nvPicPr>
        <xdr:cNvPr id="1063" name="Picture 1" descr="sff_sw-pos_gerastert_3sp">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04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742950</xdr:colOff>
      <xdr:row>5</xdr:row>
      <xdr:rowOff>123825</xdr:rowOff>
    </xdr:to>
    <xdr:pic>
      <xdr:nvPicPr>
        <xdr:cNvPr id="1064" name="Picture 2" descr="sff_sw-pos_gerastert_3sp">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04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226219</xdr:colOff>
      <xdr:row>36</xdr:row>
      <xdr:rowOff>95250</xdr:rowOff>
    </xdr:from>
    <xdr:ext cx="2143125" cy="371475"/>
    <mc:AlternateContent xmlns:mc="http://schemas.openxmlformats.org/markup-compatibility/2006" xmlns:a14="http://schemas.microsoft.com/office/drawing/2010/main">
      <mc:Choice Requires="a14">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417094" y="8453438"/>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de-CH" sz="1200" i="1">
                          <a:latin typeface="Cambria Math" panose="02040503050406030204" pitchFamily="18" charset="0"/>
                        </a:rPr>
                      </m:ctrlPr>
                    </m:fPr>
                    <m:num>
                      <m:r>
                        <a:rPr lang="de-CH" sz="1200" b="0" i="1">
                          <a:latin typeface="Cambria Math"/>
                        </a:rPr>
                        <m:t>𝑝𝑜𝑖𝑛𝑡𝑠</m:t>
                      </m:r>
                      <m:r>
                        <a:rPr lang="de-CH" sz="1200" b="0" i="1">
                          <a:latin typeface="Cambria Math"/>
                        </a:rPr>
                        <m:t> </m:t>
                      </m:r>
                      <m:r>
                        <a:rPr lang="de-CH" sz="1200" b="0" i="1">
                          <a:latin typeface="Cambria Math"/>
                        </a:rPr>
                        <m:t>𝑜𝑏𝑡𝑒𝑛𝑢𝑠</m:t>
                      </m:r>
                      <m:r>
                        <a:rPr lang="de-CH" sz="1200" b="0" i="1">
                          <a:latin typeface="Cambria Math"/>
                        </a:rPr>
                        <m:t>  ∗5</m:t>
                      </m:r>
                    </m:num>
                    <m:den>
                      <m:r>
                        <a:rPr lang="de-CH" sz="1200" b="0" i="1">
                          <a:latin typeface="Cambria Math"/>
                        </a:rPr>
                        <m:t>𝑝𝑜𝑖𝑛𝑡𝑠</m:t>
                      </m:r>
                      <m:r>
                        <a:rPr lang="de-CH" sz="1200" b="0" i="1">
                          <a:latin typeface="Cambria Math"/>
                        </a:rPr>
                        <m:t> </m:t>
                      </m:r>
                      <m:r>
                        <a:rPr lang="de-CH" sz="1200" b="0" i="1">
                          <a:latin typeface="Cambria Math"/>
                        </a:rPr>
                        <m:t>𝑚𝑎𝑥𝑖𝑚𝑢𝑚</m:t>
                      </m:r>
                    </m:den>
                  </m:f>
                </m:oMath>
              </a14:m>
              <a:r>
                <a:rPr lang="de-CH" sz="1200"/>
                <a:t>  + 1 = note</a:t>
              </a:r>
            </a:p>
          </xdr:txBody>
        </xdr:sp>
      </mc:Choice>
      <mc:Fallback xmlns="">
        <xdr:sp macro="" textlink="">
          <xdr:nvSpPr>
            <xdr:cNvPr id="6" name="Textfeld 5"/>
            <xdr:cNvSpPr txBox="1"/>
          </xdr:nvSpPr>
          <xdr:spPr>
            <a:xfrm>
              <a:off x="3417094" y="8453438"/>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i="0">
                  <a:latin typeface="Cambria Math" panose="02040503050406030204" pitchFamily="18" charset="0"/>
                </a:rPr>
                <a:t>(</a:t>
              </a:r>
              <a:r>
                <a:rPr lang="de-CH" sz="1200" b="0" i="0">
                  <a:latin typeface="Cambria Math"/>
                </a:rPr>
                <a:t>𝑝𝑜𝑖𝑛𝑡𝑠 𝑜𝑏𝑡𝑒𝑛𝑢𝑠  ∗5</a:t>
              </a:r>
              <a:r>
                <a:rPr lang="de-CH" sz="1200" b="0" i="0">
                  <a:latin typeface="Cambria Math" panose="02040503050406030204" pitchFamily="18" charset="0"/>
                </a:rPr>
                <a:t>)/(</a:t>
              </a:r>
              <a:r>
                <a:rPr lang="de-CH" sz="1200" b="0" i="0">
                  <a:latin typeface="Cambria Math"/>
                </a:rPr>
                <a:t>𝑝𝑜𝑖𝑛𝑡𝑠 𝑚𝑎𝑥𝑖𝑚𝑢𝑚</a:t>
              </a:r>
              <a:r>
                <a:rPr lang="de-CH" sz="1200" b="0" i="0">
                  <a:latin typeface="Cambria Math" panose="02040503050406030204" pitchFamily="18" charset="0"/>
                </a:rPr>
                <a:t>)</a:t>
              </a:r>
              <a:r>
                <a:rPr lang="de-CH" sz="1200"/>
                <a:t>  + 1 = note</a:t>
              </a:r>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4:G38"/>
  <sheetViews>
    <sheetView tabSelected="1" showWhiteSpace="0" view="pageLayout" zoomScale="80" zoomScaleNormal="100" zoomScalePageLayoutView="80" workbookViewId="0">
      <selection activeCell="G20" sqref="G20"/>
    </sheetView>
  </sheetViews>
  <sheetFormatPr baseColWidth="10" defaultRowHeight="13.2" x14ac:dyDescent="0.25"/>
  <sheetData>
    <row r="4" spans="1:7" ht="15" x14ac:dyDescent="0.25">
      <c r="E4" s="180" t="s">
        <v>408</v>
      </c>
    </row>
    <row r="5" spans="1:7" ht="15" x14ac:dyDescent="0.25">
      <c r="E5" s="181" t="s">
        <v>428</v>
      </c>
    </row>
    <row r="8" spans="1:7" s="182" customFormat="1" ht="26.4" customHeight="1" x14ac:dyDescent="0.3">
      <c r="A8" s="233" t="s">
        <v>401</v>
      </c>
      <c r="B8" s="234"/>
      <c r="C8" s="234"/>
      <c r="D8" s="234"/>
      <c r="E8" s="234"/>
      <c r="F8" s="234"/>
      <c r="G8" s="234"/>
    </row>
    <row r="9" spans="1:7" ht="26.25" customHeight="1" x14ac:dyDescent="0.4">
      <c r="A9" s="183" t="s">
        <v>178</v>
      </c>
      <c r="B9" s="184"/>
      <c r="C9" s="184"/>
      <c r="D9" s="184"/>
      <c r="E9" s="182"/>
      <c r="F9" s="182"/>
      <c r="G9" s="182"/>
    </row>
    <row r="10" spans="1:7" ht="30" x14ac:dyDescent="0.5">
      <c r="A10" s="185" t="s">
        <v>179</v>
      </c>
      <c r="F10" s="2"/>
    </row>
    <row r="12" spans="1:7" x14ac:dyDescent="0.25">
      <c r="A12" s="186" t="s">
        <v>180</v>
      </c>
      <c r="D12" s="141"/>
      <c r="E12" s="4"/>
      <c r="F12" s="4"/>
      <c r="G12" s="4"/>
    </row>
    <row r="13" spans="1:7" ht="13.2" customHeight="1" x14ac:dyDescent="0.25">
      <c r="A13" s="187"/>
    </row>
    <row r="14" spans="1:7" x14ac:dyDescent="0.25">
      <c r="A14" s="188" t="s">
        <v>181</v>
      </c>
      <c r="B14" s="11"/>
      <c r="C14" s="11"/>
      <c r="D14" s="141"/>
      <c r="E14" s="4"/>
      <c r="F14" s="4"/>
      <c r="G14" s="4"/>
    </row>
    <row r="15" spans="1:7" x14ac:dyDescent="0.25">
      <c r="A15" s="188"/>
      <c r="B15" s="11"/>
      <c r="C15" s="11"/>
      <c r="D15" s="107"/>
    </row>
    <row r="16" spans="1:7" x14ac:dyDescent="0.25">
      <c r="A16" s="188" t="s">
        <v>182</v>
      </c>
      <c r="B16" s="11"/>
      <c r="C16" s="11"/>
      <c r="D16" s="101"/>
      <c r="E16" s="101"/>
      <c r="F16" s="101"/>
      <c r="G16" s="101"/>
    </row>
    <row r="17" spans="1:7" x14ac:dyDescent="0.25">
      <c r="A17" s="189"/>
      <c r="B17" s="11"/>
      <c r="C17" s="11"/>
      <c r="D17" s="139"/>
      <c r="E17" s="139"/>
      <c r="F17" s="139"/>
      <c r="G17" s="139"/>
    </row>
    <row r="18" spans="1:7" s="1" customFormat="1" x14ac:dyDescent="0.25">
      <c r="A18" s="188" t="s">
        <v>183</v>
      </c>
      <c r="B18" s="17"/>
      <c r="C18" s="17"/>
      <c r="D18" s="142"/>
      <c r="E18" s="5"/>
      <c r="F18" s="5"/>
      <c r="G18" s="5"/>
    </row>
    <row r="19" spans="1:7" x14ac:dyDescent="0.25">
      <c r="A19" s="189"/>
      <c r="B19" s="11"/>
      <c r="C19" s="11"/>
    </row>
    <row r="20" spans="1:7" x14ac:dyDescent="0.25">
      <c r="A20" s="188" t="s">
        <v>184</v>
      </c>
      <c r="B20" s="11"/>
      <c r="C20" s="11"/>
      <c r="D20" s="141"/>
      <c r="E20" s="4"/>
      <c r="F20" s="4"/>
      <c r="G20" s="4"/>
    </row>
    <row r="21" spans="1:7" x14ac:dyDescent="0.25">
      <c r="D21" s="107"/>
    </row>
    <row r="23" spans="1:7" ht="12.75" customHeight="1" x14ac:dyDescent="0.25">
      <c r="A23" s="236" t="s">
        <v>185</v>
      </c>
      <c r="B23" s="236"/>
      <c r="C23" s="236"/>
      <c r="D23" s="236"/>
      <c r="E23" s="236"/>
      <c r="F23" s="236"/>
      <c r="G23" s="236"/>
    </row>
    <row r="24" spans="1:7" ht="32.4" customHeight="1" x14ac:dyDescent="0.25">
      <c r="A24" s="235" t="s">
        <v>186</v>
      </c>
      <c r="B24" s="235"/>
      <c r="C24" s="235"/>
      <c r="D24" s="235"/>
      <c r="E24" s="235"/>
      <c r="F24" s="235"/>
      <c r="G24" s="235"/>
    </row>
    <row r="25" spans="1:7" ht="5.85" customHeight="1" x14ac:dyDescent="0.25">
      <c r="A25" s="175"/>
      <c r="B25" s="176"/>
      <c r="C25" s="176"/>
      <c r="D25" s="176"/>
      <c r="E25" s="176"/>
      <c r="F25" s="176"/>
      <c r="G25" s="176"/>
    </row>
    <row r="26" spans="1:7" ht="69.75" customHeight="1" x14ac:dyDescent="0.25">
      <c r="A26" s="235" t="s">
        <v>403</v>
      </c>
      <c r="B26" s="235"/>
      <c r="C26" s="235"/>
      <c r="D26" s="235"/>
      <c r="E26" s="235"/>
      <c r="F26" s="235"/>
      <c r="G26" s="235"/>
    </row>
    <row r="27" spans="1:7" ht="5.85" customHeight="1" x14ac:dyDescent="0.25">
      <c r="A27" s="175"/>
      <c r="B27" s="175"/>
      <c r="C27" s="175"/>
      <c r="D27" s="175"/>
      <c r="E27" s="175"/>
      <c r="F27" s="175"/>
      <c r="G27" s="175"/>
    </row>
    <row r="28" spans="1:7" ht="24" customHeight="1" x14ac:dyDescent="0.25">
      <c r="A28" s="235" t="s">
        <v>402</v>
      </c>
      <c r="B28" s="237"/>
      <c r="C28" s="237"/>
      <c r="D28" s="237"/>
      <c r="E28" s="237"/>
      <c r="F28" s="237"/>
      <c r="G28" s="237"/>
    </row>
    <row r="29" spans="1:7" ht="5.85" customHeight="1" x14ac:dyDescent="0.25">
      <c r="A29" s="175"/>
      <c r="B29" s="176"/>
      <c r="C29" s="176"/>
      <c r="D29" s="176"/>
      <c r="E29" s="176"/>
      <c r="F29" s="176"/>
      <c r="G29" s="176"/>
    </row>
    <row r="30" spans="1:7" ht="68.25" customHeight="1" x14ac:dyDescent="0.25">
      <c r="A30" s="235" t="s">
        <v>187</v>
      </c>
      <c r="B30" s="235"/>
      <c r="C30" s="235"/>
      <c r="D30" s="235"/>
      <c r="E30" s="235"/>
      <c r="F30" s="235"/>
      <c r="G30" s="235"/>
    </row>
    <row r="31" spans="1:7" ht="5.85" customHeight="1" x14ac:dyDescent="0.25">
      <c r="A31" s="175"/>
      <c r="B31" s="176"/>
      <c r="C31" s="176"/>
      <c r="D31" s="176"/>
      <c r="E31" s="176"/>
      <c r="F31" s="176"/>
      <c r="G31" s="176"/>
    </row>
    <row r="32" spans="1:7" x14ac:dyDescent="0.25">
      <c r="A32" s="238" t="s">
        <v>188</v>
      </c>
      <c r="B32" s="238"/>
      <c r="C32" s="238"/>
      <c r="D32" s="238"/>
      <c r="E32" s="238"/>
      <c r="F32" s="238"/>
      <c r="G32" s="238"/>
    </row>
    <row r="33" spans="1:7" x14ac:dyDescent="0.25">
      <c r="A33" s="156" t="s">
        <v>189</v>
      </c>
      <c r="B33" s="156"/>
      <c r="C33" s="156" t="s">
        <v>190</v>
      </c>
      <c r="D33" s="179"/>
      <c r="E33" s="156" t="s">
        <v>191</v>
      </c>
      <c r="F33" s="178"/>
      <c r="G33" s="178"/>
    </row>
    <row r="34" spans="1:7" x14ac:dyDescent="0.25">
      <c r="A34" s="156" t="s">
        <v>192</v>
      </c>
      <c r="B34" s="156"/>
      <c r="C34" s="156" t="s">
        <v>193</v>
      </c>
      <c r="D34" s="179"/>
      <c r="E34" s="156" t="s">
        <v>194</v>
      </c>
      <c r="F34" s="178"/>
      <c r="G34" s="178"/>
    </row>
    <row r="35" spans="1:7" ht="5.85" customHeight="1" x14ac:dyDescent="0.25">
      <c r="A35" s="175"/>
      <c r="B35" s="176"/>
      <c r="C35" s="176"/>
      <c r="D35" s="176"/>
      <c r="E35" s="176"/>
      <c r="F35" s="176"/>
      <c r="G35" s="176"/>
    </row>
    <row r="36" spans="1:7" ht="48" customHeight="1" x14ac:dyDescent="0.25">
      <c r="A36" s="235" t="s">
        <v>195</v>
      </c>
      <c r="B36" s="235"/>
      <c r="C36" s="235"/>
      <c r="D36" s="235"/>
      <c r="E36" s="235"/>
      <c r="F36" s="235"/>
      <c r="G36" s="235"/>
    </row>
    <row r="37" spans="1:7" ht="12.75" customHeight="1" x14ac:dyDescent="0.25">
      <c r="A37" s="177"/>
      <c r="B37" s="177"/>
    </row>
    <row r="38" spans="1:7" x14ac:dyDescent="0.25">
      <c r="A38" s="3" t="s">
        <v>196</v>
      </c>
    </row>
  </sheetData>
  <sheetProtection sheet="1" objects="1" scenarios="1"/>
  <mergeCells count="8">
    <mergeCell ref="A8:G8"/>
    <mergeCell ref="A36:G36"/>
    <mergeCell ref="A23:G23"/>
    <mergeCell ref="A24:G24"/>
    <mergeCell ref="A26:G26"/>
    <mergeCell ref="A28:G28"/>
    <mergeCell ref="A30:G30"/>
    <mergeCell ref="A32:G32"/>
  </mergeCells>
  <phoneticPr fontId="4" type="noConversion"/>
  <pageMargins left="0.78740157499999996" right="0.78740157499999996" top="0.984251969" bottom="0.984251969" header="0.4921259845" footer="0.4921259845"/>
  <pageSetup paperSize="9" orientation="portrait" r:id="rId1"/>
  <headerFooter alignWithMargins="0">
    <oddFooter>&amp;CPage 1</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31"/>
  <sheetViews>
    <sheetView view="pageLayout" zoomScaleNormal="60" workbookViewId="0">
      <selection activeCell="F9" sqref="F9"/>
    </sheetView>
  </sheetViews>
  <sheetFormatPr baseColWidth="10" defaultColWidth="11.44140625" defaultRowHeight="19.95" customHeight="1" x14ac:dyDescent="0.25"/>
  <cols>
    <col min="1" max="1" width="6.33203125" style="94" customWidth="1"/>
    <col min="2" max="5" width="11.44140625" style="87" customWidth="1"/>
    <col min="6" max="9" width="5.44140625" style="87" customWidth="1"/>
    <col min="10" max="10" width="5.44140625" style="87" hidden="1" customWidth="1"/>
    <col min="11" max="11" width="11.44140625" style="88" customWidth="1"/>
    <col min="12" max="12" width="55.21875" style="87" customWidth="1"/>
    <col min="13" max="16384" width="11.44140625" style="87"/>
  </cols>
  <sheetData>
    <row r="1" spans="1:12" ht="13.2" customHeight="1" x14ac:dyDescent="0.25">
      <c r="A1" s="86" t="s">
        <v>212</v>
      </c>
    </row>
    <row r="2" spans="1:12" ht="13.2" customHeight="1" x14ac:dyDescent="0.25">
      <c r="A2" s="86"/>
      <c r="B2" s="89"/>
      <c r="C2" s="89"/>
      <c r="D2" s="89"/>
      <c r="E2" s="89"/>
      <c r="F2" s="89"/>
    </row>
    <row r="3" spans="1:12" ht="13.2" customHeight="1" x14ac:dyDescent="0.25">
      <c r="A3" s="197" t="s">
        <v>304</v>
      </c>
      <c r="B3" s="91"/>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s="116" customFormat="1" ht="13.2" customHeight="1" x14ac:dyDescent="0.25">
      <c r="A5" s="114"/>
      <c r="B5" s="115"/>
      <c r="C5" s="115"/>
      <c r="D5" s="115"/>
      <c r="K5" s="117"/>
    </row>
    <row r="6" spans="1:12" s="116" customFormat="1" ht="13.2" customHeight="1" x14ac:dyDescent="0.25">
      <c r="A6" s="114"/>
      <c r="B6" s="115"/>
      <c r="C6" s="115"/>
      <c r="D6" s="115"/>
      <c r="K6" s="191" t="s">
        <v>251</v>
      </c>
      <c r="L6" s="182"/>
    </row>
    <row r="7" spans="1:12" ht="13.2" customHeight="1" x14ac:dyDescent="0.25">
      <c r="K7" s="192" t="s">
        <v>252</v>
      </c>
      <c r="L7" s="193" t="s">
        <v>253</v>
      </c>
    </row>
    <row r="8" spans="1:12" ht="13.2" customHeight="1" x14ac:dyDescent="0.25">
      <c r="B8" s="186" t="s">
        <v>305</v>
      </c>
      <c r="K8" s="110"/>
      <c r="L8" s="97"/>
    </row>
    <row r="9" spans="1:12" ht="19.95" customHeight="1" x14ac:dyDescent="0.25">
      <c r="A9" s="94" t="s">
        <v>82</v>
      </c>
      <c r="B9" s="194" t="s">
        <v>296</v>
      </c>
      <c r="C9" s="100"/>
      <c r="D9" s="100"/>
      <c r="E9" s="100"/>
      <c r="F9" s="144"/>
      <c r="G9" s="87" t="s">
        <v>171</v>
      </c>
      <c r="H9" s="147" t="str">
        <f>IF(F9="","",F9)</f>
        <v/>
      </c>
      <c r="K9" s="217"/>
      <c r="L9" s="218"/>
    </row>
    <row r="10" spans="1:12" ht="19.95" customHeight="1" x14ac:dyDescent="0.25">
      <c r="A10" s="94" t="s">
        <v>83</v>
      </c>
      <c r="B10" s="194" t="s">
        <v>297</v>
      </c>
      <c r="C10" s="100"/>
      <c r="D10" s="100"/>
      <c r="E10" s="100"/>
      <c r="F10" s="144"/>
      <c r="G10" s="87" t="s">
        <v>172</v>
      </c>
      <c r="H10" s="147" t="str">
        <f>IF(F10="","",F10*2)</f>
        <v/>
      </c>
      <c r="K10" s="217"/>
      <c r="L10" s="218"/>
    </row>
    <row r="11" spans="1:12" ht="19.95" customHeight="1" x14ac:dyDescent="0.25">
      <c r="A11" s="94" t="s">
        <v>84</v>
      </c>
      <c r="B11" s="194" t="s">
        <v>298</v>
      </c>
      <c r="C11" s="100"/>
      <c r="D11" s="100"/>
      <c r="E11" s="100"/>
      <c r="F11" s="144"/>
      <c r="G11" s="87" t="s">
        <v>171</v>
      </c>
      <c r="H11" s="147" t="str">
        <f>IF(F11="","",F11)</f>
        <v/>
      </c>
      <c r="K11" s="217"/>
      <c r="L11" s="218"/>
    </row>
    <row r="12" spans="1:12" ht="13.2" customHeight="1" x14ac:dyDescent="0.25">
      <c r="B12" s="186"/>
      <c r="C12" s="109"/>
      <c r="D12" s="109"/>
      <c r="E12" s="109"/>
      <c r="F12" s="109"/>
      <c r="G12" s="109"/>
      <c r="H12" s="109"/>
      <c r="I12" s="109"/>
      <c r="K12" s="211"/>
      <c r="L12" s="212"/>
    </row>
    <row r="13" spans="1:12" ht="19.95" customHeight="1" x14ac:dyDescent="0.25">
      <c r="A13" s="94" t="s">
        <v>85</v>
      </c>
      <c r="B13" s="194" t="s">
        <v>287</v>
      </c>
      <c r="C13" s="100"/>
      <c r="D13" s="100"/>
      <c r="E13" s="100"/>
      <c r="F13" s="144"/>
      <c r="G13" s="105" t="s">
        <v>291</v>
      </c>
      <c r="K13" s="215"/>
      <c r="L13" s="216"/>
    </row>
    <row r="14" spans="1:12" ht="19.95" customHeight="1" x14ac:dyDescent="0.25">
      <c r="A14" s="94" t="s">
        <v>113</v>
      </c>
      <c r="B14" s="194" t="s">
        <v>306</v>
      </c>
      <c r="C14" s="100"/>
      <c r="D14" s="100"/>
      <c r="E14" s="100"/>
      <c r="F14" s="144"/>
      <c r="G14" s="105" t="s">
        <v>292</v>
      </c>
      <c r="J14" s="102"/>
      <c r="K14" s="218"/>
      <c r="L14" s="219"/>
    </row>
    <row r="15" spans="1:12" ht="13.2" customHeight="1" x14ac:dyDescent="0.25">
      <c r="G15" s="105"/>
      <c r="K15" s="211"/>
      <c r="L15" s="212"/>
    </row>
    <row r="16" spans="1:12" ht="19.95" customHeight="1" x14ac:dyDescent="0.25">
      <c r="E16" t="s">
        <v>224</v>
      </c>
      <c r="H16" s="147" t="str">
        <f>IF('plats b'!H11="","",SUM('plats a'!H10:H13,'plats a'!H16:H19,'plats a'!H22:H25,'plats a'!H28:H30,'plats b'!H9:H11))</f>
        <v/>
      </c>
      <c r="J16" s="87">
        <v>1</v>
      </c>
      <c r="K16" s="213"/>
      <c r="L16" s="214"/>
    </row>
    <row r="17" spans="1:12" ht="19.95" customHeight="1" x14ac:dyDescent="0.25">
      <c r="E17" s="12" t="s">
        <v>249</v>
      </c>
      <c r="I17" s="147" t="str">
        <f>IF(A21="x",0,IF(A22="x",2,IF(A23="x",5,IF(A24="x",8,IF(A25="x",11,"")))))</f>
        <v/>
      </c>
      <c r="J17" s="87">
        <v>2</v>
      </c>
      <c r="K17" s="217"/>
      <c r="L17" s="218"/>
    </row>
    <row r="18" spans="1:12" ht="19.95" customHeight="1" x14ac:dyDescent="0.25">
      <c r="E18" s="18" t="s">
        <v>250</v>
      </c>
      <c r="F18" s="1" t="s">
        <v>290</v>
      </c>
      <c r="I18" s="162" t="str">
        <f>IF(I17="","",H16-I17)</f>
        <v/>
      </c>
      <c r="J18" s="87">
        <v>3</v>
      </c>
      <c r="K18" s="217"/>
      <c r="L18" s="218"/>
    </row>
    <row r="19" spans="1:12" ht="19.95" customHeight="1" x14ac:dyDescent="0.25">
      <c r="B19" s="88"/>
      <c r="H19" s="163" t="s">
        <v>173</v>
      </c>
      <c r="I19" s="164">
        <v>115</v>
      </c>
      <c r="J19" s="118">
        <v>4</v>
      </c>
      <c r="K19" s="217"/>
      <c r="L19" s="218"/>
    </row>
    <row r="20" spans="1:12" ht="19.95" customHeight="1" x14ac:dyDescent="0.25">
      <c r="A20" s="87" t="s">
        <v>307</v>
      </c>
      <c r="K20" s="217"/>
      <c r="L20" s="218"/>
    </row>
    <row r="21" spans="1:12" ht="19.95" customHeight="1" x14ac:dyDescent="0.25">
      <c r="A21" s="145"/>
      <c r="B21" s="88" t="s">
        <v>259</v>
      </c>
      <c r="D21" s="182" t="s">
        <v>277</v>
      </c>
      <c r="K21" s="217"/>
      <c r="L21" s="218"/>
    </row>
    <row r="22" spans="1:12" ht="19.95" customHeight="1" x14ac:dyDescent="0.25">
      <c r="A22" s="146"/>
      <c r="B22" s="88" t="s">
        <v>260</v>
      </c>
      <c r="D22" s="109" t="s">
        <v>274</v>
      </c>
      <c r="K22" s="213"/>
      <c r="L22" s="214"/>
    </row>
    <row r="23" spans="1:12" ht="19.95" customHeight="1" x14ac:dyDescent="0.25">
      <c r="A23" s="145"/>
      <c r="B23" s="88" t="s">
        <v>261</v>
      </c>
      <c r="D23" s="109" t="s">
        <v>273</v>
      </c>
      <c r="K23" s="217"/>
      <c r="L23" s="218"/>
    </row>
    <row r="24" spans="1:12" ht="19.95" customHeight="1" x14ac:dyDescent="0.25">
      <c r="A24" s="146"/>
      <c r="B24" s="88" t="s">
        <v>262</v>
      </c>
      <c r="D24" s="109" t="s">
        <v>275</v>
      </c>
      <c r="K24" s="217"/>
      <c r="L24" s="218"/>
    </row>
    <row r="25" spans="1:12" ht="19.95" customHeight="1" x14ac:dyDescent="0.25">
      <c r="A25" s="146"/>
      <c r="B25" s="88" t="s">
        <v>263</v>
      </c>
      <c r="D25" s="109" t="s">
        <v>276</v>
      </c>
      <c r="K25" s="217"/>
      <c r="L25" s="218"/>
    </row>
    <row r="26" spans="1:12" ht="19.95" customHeight="1" x14ac:dyDescent="0.25">
      <c r="K26" s="217"/>
      <c r="L26" s="218"/>
    </row>
    <row r="27" spans="1:12" ht="19.95" customHeight="1" x14ac:dyDescent="0.25">
      <c r="K27" s="217"/>
      <c r="L27" s="218"/>
    </row>
    <row r="28" spans="1:12" ht="19.95" customHeight="1" x14ac:dyDescent="0.25">
      <c r="K28" s="213"/>
      <c r="L28" s="214"/>
    </row>
    <row r="29" spans="1:12" ht="19.95" customHeight="1" x14ac:dyDescent="0.25">
      <c r="A29" s="309" t="s">
        <v>279</v>
      </c>
      <c r="B29" s="309"/>
      <c r="C29" s="309"/>
      <c r="D29" s="309"/>
      <c r="E29" s="309"/>
      <c r="F29" s="309"/>
      <c r="G29" s="309"/>
      <c r="H29" s="309"/>
      <c r="I29" s="309"/>
      <c r="K29" s="217"/>
      <c r="L29" s="218"/>
    </row>
    <row r="30" spans="1:12" ht="19.95" customHeight="1" x14ac:dyDescent="0.25">
      <c r="A30" s="309"/>
      <c r="B30" s="309"/>
      <c r="C30" s="309"/>
      <c r="D30" s="309"/>
      <c r="E30" s="309"/>
      <c r="F30" s="309"/>
      <c r="G30" s="309"/>
      <c r="H30" s="309"/>
      <c r="I30" s="309"/>
      <c r="K30" s="217"/>
      <c r="L30" s="218"/>
    </row>
    <row r="31" spans="1:12" ht="19.95" customHeight="1" x14ac:dyDescent="0.25">
      <c r="J31" s="109" t="s">
        <v>170</v>
      </c>
    </row>
  </sheetData>
  <sheetProtection sheet="1" objects="1" scenarios="1"/>
  <mergeCells count="2">
    <mergeCell ref="B4:I4"/>
    <mergeCell ref="A29:I30"/>
  </mergeCells>
  <phoneticPr fontId="12" type="noConversion"/>
  <dataValidations count="1">
    <dataValidation type="list" allowBlank="1" showInputMessage="1" showErrorMessage="1" errorTitle="Ihre Eingabe ist nicht korrekt" error="Bitte geben Sie den Buchstaben &quot;x&quot; in das gewünschte Feld ein. Danke" sqref="A21:A25" xr:uid="{00000000-0002-0000-0800-000000000000}">
      <formula1>$J$31</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9</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emballages!$J$15:$J$20</xm:f>
          </x14:formula1>
          <xm:sqref>F9:F11 F13:F14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L31"/>
  <sheetViews>
    <sheetView view="pageLayout" zoomScaleNormal="100" workbookViewId="0">
      <selection activeCell="F10" sqref="F10"/>
    </sheetView>
  </sheetViews>
  <sheetFormatPr baseColWidth="10" defaultColWidth="11.44140625" defaultRowHeight="13.2" x14ac:dyDescent="0.25"/>
  <cols>
    <col min="1" max="1" width="7.109375" style="88" customWidth="1"/>
    <col min="2" max="4" width="11.44140625" style="87" customWidth="1"/>
    <col min="5" max="5" width="14" style="87" customWidth="1"/>
    <col min="6" max="9" width="5.44140625" style="87" customWidth="1"/>
    <col min="10" max="10" width="5.44140625" style="87" hidden="1" customWidth="1"/>
    <col min="11" max="11" width="11.44140625" style="88" customWidth="1"/>
    <col min="12" max="12" width="52.88671875" style="87" customWidth="1"/>
    <col min="13" max="16384" width="11.44140625" style="87"/>
  </cols>
  <sheetData>
    <row r="1" spans="1:12" ht="13.2" customHeight="1" x14ac:dyDescent="0.25">
      <c r="A1" s="86" t="s">
        <v>212</v>
      </c>
      <c r="F1" s="116"/>
    </row>
    <row r="2" spans="1:12" ht="13.2" customHeight="1" x14ac:dyDescent="0.25">
      <c r="A2" s="86"/>
      <c r="B2" s="89"/>
      <c r="C2" s="89"/>
      <c r="D2" s="89"/>
      <c r="E2" s="89"/>
      <c r="F2" s="115"/>
    </row>
    <row r="3" spans="1:12" ht="13.2" customHeight="1" x14ac:dyDescent="0.25">
      <c r="A3" s="90" t="s">
        <v>57</v>
      </c>
      <c r="B3" s="195" t="s">
        <v>325</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c r="A5" s="94"/>
      <c r="F5" s="116"/>
      <c r="H5" s="116"/>
    </row>
    <row r="6" spans="1:12" ht="13.2" customHeight="1" x14ac:dyDescent="0.25">
      <c r="A6" s="86" t="s">
        <v>64</v>
      </c>
      <c r="B6" s="312" t="s">
        <v>308</v>
      </c>
      <c r="C6" s="234"/>
      <c r="D6" s="234"/>
      <c r="E6" s="234"/>
      <c r="F6" s="234"/>
      <c r="G6" s="234"/>
      <c r="H6" s="104"/>
      <c r="J6" s="89"/>
      <c r="K6" s="191" t="s">
        <v>251</v>
      </c>
      <c r="L6" s="182"/>
    </row>
    <row r="7" spans="1:12" ht="13.2" customHeight="1" x14ac:dyDescent="0.25">
      <c r="A7" s="86"/>
      <c r="B7" s="182" t="s">
        <v>309</v>
      </c>
      <c r="C7" s="182"/>
      <c r="D7" s="182"/>
      <c r="E7" s="182"/>
      <c r="F7" s="182"/>
      <c r="G7" s="182"/>
      <c r="H7" s="104"/>
      <c r="K7" s="192" t="s">
        <v>252</v>
      </c>
      <c r="L7" s="193" t="s">
        <v>253</v>
      </c>
    </row>
    <row r="8" spans="1:12" ht="13.2" customHeight="1" x14ac:dyDescent="0.25">
      <c r="A8" s="86"/>
      <c r="B8" s="89"/>
      <c r="F8" s="118"/>
      <c r="H8" s="104"/>
      <c r="K8" s="96"/>
      <c r="L8" s="203"/>
    </row>
    <row r="9" spans="1:12" ht="13.2" customHeight="1" x14ac:dyDescent="0.25">
      <c r="A9" s="94"/>
      <c r="B9" s="186" t="s">
        <v>310</v>
      </c>
      <c r="F9" s="118"/>
      <c r="H9" s="104"/>
      <c r="K9" s="110"/>
      <c r="L9" s="97"/>
    </row>
    <row r="10" spans="1:12" ht="19.95" customHeight="1" x14ac:dyDescent="0.25">
      <c r="A10" s="88" t="s">
        <v>65</v>
      </c>
      <c r="B10" s="194" t="s">
        <v>311</v>
      </c>
      <c r="C10" s="100"/>
      <c r="D10" s="100"/>
      <c r="E10" s="100"/>
      <c r="F10" s="144"/>
      <c r="G10" s="87" t="s">
        <v>171</v>
      </c>
      <c r="H10" s="147" t="str">
        <f>IF(F10="","",F10)</f>
        <v/>
      </c>
      <c r="K10" s="217"/>
      <c r="L10" s="218"/>
    </row>
    <row r="11" spans="1:12" ht="19.95" customHeight="1" x14ac:dyDescent="0.25">
      <c r="A11" s="94" t="s">
        <v>66</v>
      </c>
      <c r="B11" s="194" t="s">
        <v>312</v>
      </c>
      <c r="C11" s="100"/>
      <c r="D11" s="100"/>
      <c r="E11" s="100"/>
      <c r="F11" s="144"/>
      <c r="G11" s="87" t="s">
        <v>171</v>
      </c>
      <c r="H11" s="147" t="str">
        <f>IF(F11="","",F11)</f>
        <v/>
      </c>
      <c r="K11" s="217"/>
      <c r="L11" s="218"/>
    </row>
    <row r="12" spans="1:12" ht="19.95" customHeight="1" x14ac:dyDescent="0.25">
      <c r="A12" s="94" t="s">
        <v>67</v>
      </c>
      <c r="B12" s="194" t="s">
        <v>313</v>
      </c>
      <c r="C12" s="100"/>
      <c r="D12" s="100"/>
      <c r="E12" s="100"/>
      <c r="F12" s="144"/>
      <c r="G12" s="87" t="s">
        <v>171</v>
      </c>
      <c r="H12" s="147" t="str">
        <f>IF(F12="","",F12)</f>
        <v/>
      </c>
      <c r="K12" s="217"/>
      <c r="L12" s="218"/>
    </row>
    <row r="13" spans="1:12" ht="19.95" customHeight="1" x14ac:dyDescent="0.25">
      <c r="A13" s="94" t="s">
        <v>68</v>
      </c>
      <c r="B13" s="194" t="s">
        <v>324</v>
      </c>
      <c r="C13" s="100"/>
      <c r="D13" s="100"/>
      <c r="E13" s="100"/>
      <c r="F13" s="144"/>
      <c r="G13" s="87" t="s">
        <v>171</v>
      </c>
      <c r="H13" s="147" t="str">
        <f>IF(F13="","",F13)</f>
        <v/>
      </c>
      <c r="K13" s="217"/>
      <c r="L13" s="218"/>
    </row>
    <row r="14" spans="1:12" ht="19.95" customHeight="1" x14ac:dyDescent="0.25">
      <c r="A14" s="94" t="s">
        <v>69</v>
      </c>
      <c r="B14" s="194" t="s">
        <v>314</v>
      </c>
      <c r="C14" s="100"/>
      <c r="D14" s="100"/>
      <c r="E14" s="100"/>
      <c r="F14" s="144"/>
      <c r="G14" s="87" t="s">
        <v>171</v>
      </c>
      <c r="H14" s="147" t="str">
        <f>IF(F14="","",F14)</f>
        <v/>
      </c>
      <c r="K14" s="215"/>
      <c r="L14" s="216"/>
    </row>
    <row r="15" spans="1:12" ht="13.2" customHeight="1" x14ac:dyDescent="0.25">
      <c r="A15" s="94"/>
      <c r="B15" s="182"/>
      <c r="H15" s="104"/>
      <c r="K15" s="211"/>
      <c r="L15" s="212"/>
    </row>
    <row r="16" spans="1:12" ht="13.2" customHeight="1" x14ac:dyDescent="0.25">
      <c r="A16" s="94"/>
      <c r="B16" s="186" t="s">
        <v>315</v>
      </c>
      <c r="H16" s="104"/>
      <c r="J16" s="87">
        <v>1</v>
      </c>
      <c r="K16" s="213"/>
      <c r="L16" s="214"/>
    </row>
    <row r="17" spans="1:12" ht="19.95" customHeight="1" x14ac:dyDescent="0.25">
      <c r="A17" s="88" t="s">
        <v>70</v>
      </c>
      <c r="B17" s="194" t="s">
        <v>316</v>
      </c>
      <c r="C17" s="100"/>
      <c r="D17" s="100"/>
      <c r="E17" s="100"/>
      <c r="F17" s="144"/>
      <c r="G17" s="87" t="s">
        <v>171</v>
      </c>
      <c r="H17" s="147" t="str">
        <f>IF(F17="","",F17)</f>
        <v/>
      </c>
      <c r="J17" s="87">
        <v>2</v>
      </c>
      <c r="K17" s="217"/>
      <c r="L17" s="218"/>
    </row>
    <row r="18" spans="1:12" ht="19.95" customHeight="1" x14ac:dyDescent="0.25">
      <c r="A18" s="94" t="s">
        <v>71</v>
      </c>
      <c r="B18" s="194" t="s">
        <v>317</v>
      </c>
      <c r="C18" s="100"/>
      <c r="D18" s="100"/>
      <c r="E18" s="100"/>
      <c r="F18" s="144"/>
      <c r="G18" s="87" t="s">
        <v>171</v>
      </c>
      <c r="H18" s="147" t="str">
        <f>IF(F18="","",F18)</f>
        <v/>
      </c>
      <c r="J18" s="87">
        <v>3</v>
      </c>
      <c r="K18" s="217"/>
      <c r="L18" s="218"/>
    </row>
    <row r="19" spans="1:12" ht="13.2" customHeight="1" x14ac:dyDescent="0.25">
      <c r="A19" s="94"/>
      <c r="B19" s="182"/>
      <c r="H19" s="104"/>
      <c r="J19" s="87">
        <v>4</v>
      </c>
      <c r="K19" s="211"/>
      <c r="L19" s="212"/>
    </row>
    <row r="20" spans="1:12" ht="13.2" customHeight="1" x14ac:dyDescent="0.25">
      <c r="A20" s="94"/>
      <c r="B20" s="186" t="s">
        <v>318</v>
      </c>
      <c r="H20" s="104"/>
      <c r="K20" s="213"/>
      <c r="L20" s="214"/>
    </row>
    <row r="21" spans="1:12" ht="19.95" customHeight="1" x14ac:dyDescent="0.25">
      <c r="A21" s="94" t="s">
        <v>72</v>
      </c>
      <c r="B21" s="194" t="s">
        <v>319</v>
      </c>
      <c r="C21" s="100"/>
      <c r="D21" s="100"/>
      <c r="E21" s="100"/>
      <c r="F21" s="144"/>
      <c r="G21" s="87" t="s">
        <v>171</v>
      </c>
      <c r="H21" s="147" t="str">
        <f>IF(F21="","",F21)</f>
        <v/>
      </c>
      <c r="K21" s="217"/>
      <c r="L21" s="218"/>
    </row>
    <row r="22" spans="1:12" ht="19.95" customHeight="1" x14ac:dyDescent="0.25">
      <c r="A22" s="94" t="s">
        <v>73</v>
      </c>
      <c r="B22" s="194" t="s">
        <v>320</v>
      </c>
      <c r="C22" s="100"/>
      <c r="D22" s="100"/>
      <c r="E22" s="100"/>
      <c r="F22" s="144"/>
      <c r="G22" s="87" t="s">
        <v>171</v>
      </c>
      <c r="H22" s="147" t="str">
        <f>IF(F22="","",F22)</f>
        <v/>
      </c>
      <c r="K22" s="213"/>
      <c r="L22" s="214"/>
    </row>
    <row r="23" spans="1:12" ht="19.95" customHeight="1" x14ac:dyDescent="0.25">
      <c r="A23" s="94" t="s">
        <v>74</v>
      </c>
      <c r="B23" s="194" t="s">
        <v>321</v>
      </c>
      <c r="C23" s="100"/>
      <c r="D23" s="100"/>
      <c r="E23" s="100"/>
      <c r="F23" s="144"/>
      <c r="G23" s="87" t="s">
        <v>171</v>
      </c>
      <c r="H23" s="147" t="str">
        <f>IF(F23="","",F23)</f>
        <v/>
      </c>
      <c r="K23" s="217"/>
      <c r="L23" s="218"/>
    </row>
    <row r="24" spans="1:12" ht="13.2" customHeight="1" x14ac:dyDescent="0.25">
      <c r="A24" s="94"/>
      <c r="B24" s="199"/>
      <c r="H24" s="104"/>
      <c r="K24" s="211"/>
      <c r="L24" s="212"/>
    </row>
    <row r="25" spans="1:12" ht="13.2" customHeight="1" x14ac:dyDescent="0.25">
      <c r="A25" s="94"/>
      <c r="B25" s="200" t="s">
        <v>322</v>
      </c>
      <c r="H25" s="104"/>
      <c r="K25" s="213"/>
      <c r="L25" s="214"/>
    </row>
    <row r="26" spans="1:12" ht="19.95" customHeight="1" x14ac:dyDescent="0.25">
      <c r="A26" s="94" t="s">
        <v>75</v>
      </c>
      <c r="B26" s="201" t="s">
        <v>323</v>
      </c>
      <c r="C26" s="100"/>
      <c r="D26" s="100"/>
      <c r="E26" s="100"/>
      <c r="F26" s="144"/>
      <c r="G26" s="87" t="s">
        <v>171</v>
      </c>
      <c r="H26" s="147" t="str">
        <f>IF(F26="","",F26)</f>
        <v/>
      </c>
      <c r="K26" s="217"/>
      <c r="L26" s="218"/>
    </row>
    <row r="27" spans="1:12" ht="13.2" customHeight="1" x14ac:dyDescent="0.25">
      <c r="A27" s="94"/>
      <c r="F27" s="116"/>
      <c r="H27" s="104"/>
      <c r="K27" s="211"/>
      <c r="L27" s="212"/>
    </row>
    <row r="28" spans="1:12" ht="19.95" customHeight="1" x14ac:dyDescent="0.25">
      <c r="E28" s="109" t="s">
        <v>224</v>
      </c>
      <c r="F28" s="116"/>
      <c r="H28" s="147" t="str">
        <f>IF(H26="","",SUM(H10:H14,H17:H18,H21:H23,H26))</f>
        <v/>
      </c>
      <c r="I28" s="116"/>
      <c r="K28" s="213"/>
      <c r="L28" s="214"/>
    </row>
    <row r="29" spans="1:12" ht="19.95" customHeight="1" x14ac:dyDescent="0.25">
      <c r="E29" s="18" t="s">
        <v>250</v>
      </c>
      <c r="F29" s="1" t="s">
        <v>290</v>
      </c>
      <c r="H29" s="118"/>
      <c r="I29" s="162" t="str">
        <f>IF(H28="","",H28)</f>
        <v/>
      </c>
      <c r="K29" s="217"/>
      <c r="L29" s="218"/>
    </row>
    <row r="30" spans="1:12" ht="19.5" customHeight="1" x14ac:dyDescent="0.25">
      <c r="H30" s="163" t="s">
        <v>173</v>
      </c>
      <c r="I30" s="164">
        <v>55</v>
      </c>
      <c r="K30" s="211"/>
      <c r="L30" s="220"/>
    </row>
    <row r="31" spans="1:12" x14ac:dyDescent="0.25">
      <c r="K31" s="213"/>
      <c r="L31" s="221"/>
    </row>
  </sheetData>
  <sheetProtection sheet="1" objects="1" scenarios="1"/>
  <mergeCells count="2">
    <mergeCell ref="B4:I4"/>
    <mergeCell ref="B6:G6"/>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emballages!$J$15:$J$20</xm:f>
          </x14:formula1>
          <xm:sqref>F10:F14 F17:F18 F21:F23 F26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L30"/>
  <sheetViews>
    <sheetView view="pageLayout" topLeftCell="A3" zoomScaleNormal="100" workbookViewId="0">
      <selection activeCell="G9" sqref="G9"/>
    </sheetView>
  </sheetViews>
  <sheetFormatPr baseColWidth="10" defaultColWidth="11.44140625" defaultRowHeight="19.95" customHeight="1" x14ac:dyDescent="0.25"/>
  <cols>
    <col min="1" max="1" width="7" style="123" customWidth="1"/>
    <col min="2" max="5" width="11.44140625" style="87" customWidth="1"/>
    <col min="6" max="9" width="5.44140625" style="87" customWidth="1"/>
    <col min="10" max="10" width="5.44140625" style="87" hidden="1" customWidth="1"/>
    <col min="11" max="11" width="11.44140625" style="88" customWidth="1"/>
    <col min="12" max="12" width="55.33203125" style="87" customWidth="1"/>
    <col min="13" max="16384" width="11.44140625" style="87"/>
  </cols>
  <sheetData>
    <row r="1" spans="1:12" ht="13.2" customHeight="1" x14ac:dyDescent="0.25">
      <c r="A1" s="121" t="s">
        <v>212</v>
      </c>
      <c r="B1" s="86"/>
    </row>
    <row r="2" spans="1:12" ht="13.2" customHeight="1" x14ac:dyDescent="0.25">
      <c r="A2" s="121"/>
      <c r="B2" s="89"/>
      <c r="C2" s="89"/>
      <c r="D2" s="89"/>
      <c r="E2" s="89"/>
      <c r="F2" s="89"/>
    </row>
    <row r="3" spans="1:12" ht="13.2" customHeight="1" x14ac:dyDescent="0.25">
      <c r="A3" s="122" t="s">
        <v>12</v>
      </c>
      <c r="B3" s="195" t="s">
        <v>293</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121" t="s">
        <v>98</v>
      </c>
      <c r="B6" s="312" t="s">
        <v>218</v>
      </c>
      <c r="C6" s="234"/>
      <c r="D6" s="234"/>
      <c r="E6" s="234"/>
      <c r="F6" s="234"/>
      <c r="G6" s="234"/>
      <c r="H6" s="234"/>
      <c r="I6" s="234"/>
      <c r="J6" s="89"/>
      <c r="K6" s="191" t="s">
        <v>251</v>
      </c>
      <c r="L6" s="182"/>
    </row>
    <row r="7" spans="1:12" ht="26.4" customHeight="1" x14ac:dyDescent="0.25">
      <c r="B7" s="234" t="s">
        <v>326</v>
      </c>
      <c r="C7" s="234"/>
      <c r="D7" s="234"/>
      <c r="E7" s="234"/>
      <c r="F7" s="234"/>
      <c r="G7" s="234"/>
      <c r="H7" s="234"/>
      <c r="I7" s="182"/>
      <c r="K7" s="192" t="s">
        <v>252</v>
      </c>
      <c r="L7" s="193" t="s">
        <v>253</v>
      </c>
    </row>
    <row r="8" spans="1:12" ht="13.2" customHeight="1" x14ac:dyDescent="0.25">
      <c r="B8" s="95"/>
      <c r="C8" s="95"/>
      <c r="D8" s="95"/>
      <c r="E8" s="95"/>
      <c r="F8" s="95"/>
      <c r="K8" s="125"/>
      <c r="L8" s="126"/>
    </row>
    <row r="9" spans="1:12" ht="19.95" customHeight="1" x14ac:dyDescent="0.25">
      <c r="A9" s="123" t="s">
        <v>99</v>
      </c>
      <c r="B9" s="317" t="s">
        <v>327</v>
      </c>
      <c r="C9" s="318"/>
      <c r="D9" s="318"/>
      <c r="E9" s="318"/>
      <c r="F9" s="318"/>
      <c r="G9" s="144"/>
      <c r="H9" s="87" t="s">
        <v>171</v>
      </c>
      <c r="I9" s="147" t="str">
        <f>IF(G9="","",G9)</f>
        <v/>
      </c>
      <c r="K9" s="215"/>
      <c r="L9" s="216"/>
    </row>
    <row r="10" spans="1:12" ht="13.2" customHeight="1" x14ac:dyDescent="0.25">
      <c r="B10" s="319"/>
      <c r="C10" s="319"/>
      <c r="D10" s="319"/>
      <c r="E10" s="319"/>
      <c r="F10" s="319"/>
      <c r="G10" s="97"/>
      <c r="H10" s="104"/>
      <c r="K10" s="213"/>
      <c r="L10" s="214"/>
    </row>
    <row r="11" spans="1:12" ht="19.95" customHeight="1" x14ac:dyDescent="0.25">
      <c r="A11" s="123" t="s">
        <v>100</v>
      </c>
      <c r="B11" s="317" t="s">
        <v>328</v>
      </c>
      <c r="C11" s="318"/>
      <c r="D11" s="318"/>
      <c r="E11" s="318"/>
      <c r="F11" s="318"/>
      <c r="G11" s="144"/>
      <c r="H11" s="87" t="s">
        <v>171</v>
      </c>
      <c r="I11" s="147" t="str">
        <f>IF(G11="","",G11)</f>
        <v/>
      </c>
      <c r="K11" s="215"/>
      <c r="L11" s="216"/>
    </row>
    <row r="12" spans="1:12" ht="13.2" customHeight="1" x14ac:dyDescent="0.25">
      <c r="B12" s="319"/>
      <c r="C12" s="319"/>
      <c r="D12" s="319"/>
      <c r="E12" s="319"/>
      <c r="F12" s="319"/>
      <c r="G12" s="97"/>
      <c r="H12" s="104"/>
      <c r="K12" s="213"/>
      <c r="L12" s="214"/>
    </row>
    <row r="13" spans="1:12" ht="19.95" customHeight="1" x14ac:dyDescent="0.25">
      <c r="A13" s="123" t="s">
        <v>101</v>
      </c>
      <c r="B13" s="317" t="s">
        <v>329</v>
      </c>
      <c r="C13" s="318"/>
      <c r="D13" s="318"/>
      <c r="E13" s="318"/>
      <c r="F13" s="318"/>
      <c r="G13" s="144"/>
      <c r="H13" s="87" t="s">
        <v>171</v>
      </c>
      <c r="I13" s="147" t="str">
        <f>IF(G13="","",G13)</f>
        <v/>
      </c>
      <c r="K13" s="215"/>
      <c r="L13" s="216"/>
    </row>
    <row r="14" spans="1:12" ht="13.2" customHeight="1" x14ac:dyDescent="0.25">
      <c r="B14" s="319"/>
      <c r="C14" s="319"/>
      <c r="D14" s="319"/>
      <c r="E14" s="319"/>
      <c r="F14" s="319"/>
      <c r="H14" s="104"/>
      <c r="K14" s="213"/>
      <c r="L14" s="214"/>
    </row>
    <row r="15" spans="1:12" ht="19.95" customHeight="1" x14ac:dyDescent="0.25">
      <c r="A15" s="123" t="s">
        <v>102</v>
      </c>
      <c r="B15" s="313" t="s">
        <v>330</v>
      </c>
      <c r="C15" s="314"/>
      <c r="D15" s="315"/>
      <c r="E15" s="316"/>
      <c r="F15" s="99"/>
      <c r="G15" s="144"/>
      <c r="H15" s="87" t="s">
        <v>171</v>
      </c>
      <c r="I15" s="147" t="str">
        <f>IF(G15="","",G15)</f>
        <v/>
      </c>
      <c r="K15" s="215"/>
      <c r="L15" s="216"/>
    </row>
    <row r="16" spans="1:12" ht="13.2" customHeight="1" x14ac:dyDescent="0.25">
      <c r="B16" s="324"/>
      <c r="C16" s="324"/>
      <c r="D16" s="324"/>
      <c r="E16" s="324"/>
      <c r="F16" s="104"/>
      <c r="H16" s="104"/>
      <c r="J16" s="87">
        <v>1</v>
      </c>
      <c r="K16" s="213"/>
      <c r="L16" s="214"/>
    </row>
    <row r="17" spans="1:12" ht="19.95" customHeight="1" x14ac:dyDescent="0.25">
      <c r="A17" s="123" t="s">
        <v>103</v>
      </c>
      <c r="B17" s="313" t="s">
        <v>330</v>
      </c>
      <c r="C17" s="314"/>
      <c r="D17" s="315"/>
      <c r="E17" s="316"/>
      <c r="F17" s="99"/>
      <c r="G17" s="144"/>
      <c r="H17" s="87" t="s">
        <v>171</v>
      </c>
      <c r="I17" s="147" t="str">
        <f>IF(G17="","",G17)</f>
        <v/>
      </c>
      <c r="J17" s="87">
        <v>2</v>
      </c>
      <c r="K17" s="215"/>
      <c r="L17" s="216"/>
    </row>
    <row r="18" spans="1:12" ht="13.2" customHeight="1" x14ac:dyDescent="0.25">
      <c r="B18" s="324"/>
      <c r="C18" s="324"/>
      <c r="D18" s="324"/>
      <c r="E18" s="324"/>
      <c r="F18" s="104"/>
      <c r="H18" s="104"/>
      <c r="J18" s="87">
        <v>3</v>
      </c>
      <c r="K18" s="214"/>
      <c r="L18" s="221"/>
    </row>
    <row r="19" spans="1:12" ht="19.95" customHeight="1" x14ac:dyDescent="0.25">
      <c r="A19" s="123" t="s">
        <v>104</v>
      </c>
      <c r="B19" s="313" t="s">
        <v>330</v>
      </c>
      <c r="C19" s="314"/>
      <c r="D19" s="315"/>
      <c r="E19" s="316"/>
      <c r="F19" s="99"/>
      <c r="G19" s="144"/>
      <c r="H19" s="87" t="s">
        <v>171</v>
      </c>
      <c r="I19" s="147" t="str">
        <f>IF(G19="","",G19)</f>
        <v/>
      </c>
      <c r="J19" s="104">
        <v>4</v>
      </c>
      <c r="K19" s="213"/>
      <c r="L19" s="221"/>
    </row>
    <row r="20" spans="1:12" ht="13.2" customHeight="1" x14ac:dyDescent="0.25">
      <c r="B20" s="321"/>
      <c r="C20" s="323"/>
      <c r="D20" s="323"/>
      <c r="E20" s="323"/>
      <c r="F20" s="104"/>
      <c r="H20" s="104"/>
      <c r="J20" s="104"/>
      <c r="K20" s="211"/>
      <c r="L20" s="212"/>
    </row>
    <row r="21" spans="1:12" ht="26.4" customHeight="1" x14ac:dyDescent="0.25">
      <c r="A21" s="94"/>
      <c r="B21" s="320" t="s">
        <v>331</v>
      </c>
      <c r="C21" s="321"/>
      <c r="D21" s="321"/>
      <c r="E21" s="321"/>
      <c r="F21" s="104"/>
      <c r="K21" s="214"/>
      <c r="L21" s="221"/>
    </row>
    <row r="22" spans="1:12" ht="19.95" customHeight="1" x14ac:dyDescent="0.25">
      <c r="A22" s="94" t="s">
        <v>105</v>
      </c>
      <c r="B22" s="325"/>
      <c r="C22" s="326"/>
      <c r="D22" s="326"/>
      <c r="E22" s="326"/>
      <c r="F22" s="100"/>
      <c r="G22" s="144"/>
      <c r="H22" s="87" t="s">
        <v>171</v>
      </c>
      <c r="I22" s="147" t="str">
        <f>IF(G22="","",G22)</f>
        <v/>
      </c>
      <c r="K22" s="217"/>
      <c r="L22" s="218"/>
    </row>
    <row r="23" spans="1:12" ht="19.95" customHeight="1" x14ac:dyDescent="0.25">
      <c r="A23" s="94" t="s">
        <v>106</v>
      </c>
      <c r="B23" s="325"/>
      <c r="C23" s="326"/>
      <c r="D23" s="326"/>
      <c r="E23" s="326"/>
      <c r="F23" s="100"/>
      <c r="G23" s="144"/>
      <c r="H23" s="87" t="s">
        <v>171</v>
      </c>
      <c r="I23" s="147" t="str">
        <f>IF(G23="","",G23)</f>
        <v/>
      </c>
      <c r="K23" s="217"/>
      <c r="L23" s="218"/>
    </row>
    <row r="24" spans="1:12" ht="19.95" customHeight="1" x14ac:dyDescent="0.25">
      <c r="A24" s="94" t="s">
        <v>107</v>
      </c>
      <c r="B24" s="322" t="s">
        <v>332</v>
      </c>
      <c r="C24" s="322"/>
      <c r="D24" s="322"/>
      <c r="E24" s="322"/>
      <c r="F24" s="100"/>
      <c r="G24" s="144"/>
      <c r="H24" s="87" t="s">
        <v>171</v>
      </c>
      <c r="I24" s="147" t="str">
        <f>IF(G24="","",G24)</f>
        <v/>
      </c>
      <c r="K24" s="217"/>
      <c r="L24" s="218"/>
    </row>
    <row r="25" spans="1:12" ht="19.95" customHeight="1" x14ac:dyDescent="0.25">
      <c r="K25" s="217"/>
      <c r="L25" s="218"/>
    </row>
    <row r="26" spans="1:12" ht="19.95" customHeight="1" x14ac:dyDescent="0.25">
      <c r="A26" s="196" t="s">
        <v>303</v>
      </c>
      <c r="K26" s="217"/>
      <c r="L26" s="218"/>
    </row>
    <row r="27" spans="1:12" ht="19.95" customHeight="1" x14ac:dyDescent="0.25">
      <c r="K27" s="213"/>
      <c r="L27" s="214"/>
    </row>
    <row r="28" spans="1:12" ht="19.95" customHeight="1" x14ac:dyDescent="0.25">
      <c r="K28" s="217"/>
      <c r="L28" s="218"/>
    </row>
    <row r="29" spans="1:12" ht="19.95" customHeight="1" x14ac:dyDescent="0.25">
      <c r="K29" s="217"/>
      <c r="L29" s="218"/>
    </row>
    <row r="30" spans="1:12" ht="19.95" customHeight="1" x14ac:dyDescent="0.25">
      <c r="K30" s="217"/>
      <c r="L30" s="218"/>
    </row>
  </sheetData>
  <sheetProtection sheet="1" objects="1" scenarios="1"/>
  <mergeCells count="19">
    <mergeCell ref="B21:E21"/>
    <mergeCell ref="B24:E24"/>
    <mergeCell ref="B20:E20"/>
    <mergeCell ref="B16:E16"/>
    <mergeCell ref="B18:E18"/>
    <mergeCell ref="B17:C17"/>
    <mergeCell ref="B19:C19"/>
    <mergeCell ref="B22:E22"/>
    <mergeCell ref="B23:E23"/>
    <mergeCell ref="D17:E17"/>
    <mergeCell ref="D19:E19"/>
    <mergeCell ref="B15:C15"/>
    <mergeCell ref="D15:E15"/>
    <mergeCell ref="B11:F12"/>
    <mergeCell ref="B13:F14"/>
    <mergeCell ref="B4:I4"/>
    <mergeCell ref="B6:I6"/>
    <mergeCell ref="B7:H7"/>
    <mergeCell ref="B9:F10"/>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emballages!$J$15:$J$20</xm:f>
          </x14:formula1>
          <xm:sqref>G9 G11 G13 G15 G17 G19 G22:G24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L31"/>
  <sheetViews>
    <sheetView view="pageLayout" zoomScaleNormal="100" workbookViewId="0">
      <selection activeCell="F8" sqref="F8"/>
    </sheetView>
  </sheetViews>
  <sheetFormatPr baseColWidth="10" defaultRowHeight="19.95" customHeight="1" x14ac:dyDescent="0.25"/>
  <cols>
    <col min="1" max="1" width="7" style="13" customWidth="1"/>
    <col min="6" max="9" width="5.44140625" customWidth="1"/>
    <col min="10" max="10" width="5.44140625" hidden="1" customWidth="1"/>
    <col min="11" max="11" width="11.44140625" style="12" customWidth="1"/>
    <col min="12" max="12" width="55.33203125" customWidth="1"/>
  </cols>
  <sheetData>
    <row r="1" spans="1:12" ht="13.2" customHeight="1" x14ac:dyDescent="0.25">
      <c r="A1" s="21" t="s">
        <v>212</v>
      </c>
      <c r="B1" s="7"/>
    </row>
    <row r="2" spans="1:12" ht="13.2" customHeight="1" x14ac:dyDescent="0.25">
      <c r="A2" s="21"/>
      <c r="B2" s="1"/>
      <c r="C2" s="1"/>
      <c r="D2" s="1"/>
      <c r="E2" s="1"/>
      <c r="F2" s="1"/>
    </row>
    <row r="3" spans="1:12" ht="13.2" customHeight="1" x14ac:dyDescent="0.25">
      <c r="A3" s="197" t="s">
        <v>304</v>
      </c>
      <c r="B3" s="10"/>
      <c r="C3" s="10"/>
      <c r="D3" s="10"/>
      <c r="E3" s="6"/>
      <c r="F3" s="6"/>
      <c r="G3" s="6"/>
      <c r="H3" s="6"/>
      <c r="I3" s="6"/>
      <c r="J3" s="6"/>
      <c r="K3" s="129"/>
      <c r="L3" s="6"/>
    </row>
    <row r="4" spans="1:12" s="11" customFormat="1" ht="21.75" customHeight="1" x14ac:dyDescent="0.25">
      <c r="A4" s="151"/>
      <c r="B4" s="307" t="s">
        <v>188</v>
      </c>
      <c r="C4" s="308"/>
      <c r="D4" s="308"/>
      <c r="E4" s="308"/>
      <c r="F4" s="308"/>
      <c r="G4" s="308"/>
      <c r="H4" s="308"/>
      <c r="I4" s="308"/>
      <c r="K4" s="152"/>
      <c r="L4" s="143"/>
    </row>
    <row r="5" spans="1:12" s="14" customFormat="1" ht="13.2" customHeight="1" x14ac:dyDescent="0.25">
      <c r="A5" s="22"/>
      <c r="B5" s="15"/>
      <c r="C5" s="15"/>
      <c r="D5" s="15"/>
      <c r="K5" s="131"/>
    </row>
    <row r="6" spans="1:12" s="14" customFormat="1" ht="13.2" customHeight="1" x14ac:dyDescent="0.25">
      <c r="A6" s="22"/>
      <c r="B6" s="15"/>
      <c r="C6" s="15"/>
      <c r="D6" s="15"/>
      <c r="K6" s="191" t="s">
        <v>251</v>
      </c>
      <c r="L6" s="182"/>
    </row>
    <row r="7" spans="1:12" ht="13.2" customHeight="1" x14ac:dyDescent="0.25">
      <c r="K7" s="192" t="s">
        <v>252</v>
      </c>
      <c r="L7" s="193" t="s">
        <v>253</v>
      </c>
    </row>
    <row r="8" spans="1:12" ht="19.95" customHeight="1" x14ac:dyDescent="0.25">
      <c r="A8" s="8" t="s">
        <v>108</v>
      </c>
      <c r="B8" s="194" t="s">
        <v>287</v>
      </c>
      <c r="C8" s="24"/>
      <c r="D8" s="24"/>
      <c r="E8" s="25"/>
      <c r="F8" s="144"/>
      <c r="G8" s="105" t="s">
        <v>291</v>
      </c>
      <c r="K8" s="217"/>
      <c r="L8" s="218"/>
    </row>
    <row r="9" spans="1:12" ht="19.95" customHeight="1" x14ac:dyDescent="0.25">
      <c r="A9" s="8" t="s">
        <v>109</v>
      </c>
      <c r="B9" s="194" t="s">
        <v>288</v>
      </c>
      <c r="C9" s="24"/>
      <c r="D9" s="24"/>
      <c r="E9" s="25"/>
      <c r="F9" s="144"/>
      <c r="G9" s="105" t="s">
        <v>292</v>
      </c>
      <c r="K9" s="217"/>
      <c r="L9" s="218"/>
    </row>
    <row r="10" spans="1:12" ht="19.95" customHeight="1" x14ac:dyDescent="0.25">
      <c r="A10" s="8" t="s">
        <v>114</v>
      </c>
      <c r="B10" s="194" t="s">
        <v>333</v>
      </c>
      <c r="C10" s="24"/>
      <c r="D10" s="24"/>
      <c r="E10" s="25"/>
      <c r="F10" s="144"/>
      <c r="G10" s="105" t="s">
        <v>292</v>
      </c>
      <c r="J10" s="102"/>
      <c r="K10" s="218"/>
      <c r="L10" s="219"/>
    </row>
    <row r="11" spans="1:12" ht="19.95" customHeight="1" x14ac:dyDescent="0.25">
      <c r="A11" s="8"/>
      <c r="E11" t="s">
        <v>224</v>
      </c>
      <c r="H11" s="147" t="str">
        <f>IF('articles prêts 1a'!G24="","",SUM('articles prêts 1a'!I9:I24))</f>
        <v/>
      </c>
      <c r="K11" s="217"/>
      <c r="L11" s="218"/>
    </row>
    <row r="12" spans="1:12" ht="19.95" customHeight="1" x14ac:dyDescent="0.25">
      <c r="A12" s="8"/>
      <c r="E12" s="12" t="s">
        <v>249</v>
      </c>
      <c r="H12" s="147" t="str">
        <f>IF(A16="x",0,IF(A17="x",2,IF(A18="x",3,IF(A19="x",4,""))))</f>
        <v/>
      </c>
      <c r="K12" s="217"/>
      <c r="L12" s="218"/>
    </row>
    <row r="13" spans="1:12" ht="19.95" customHeight="1" x14ac:dyDescent="0.25">
      <c r="A13" s="8"/>
      <c r="E13" s="18" t="s">
        <v>250</v>
      </c>
      <c r="F13" s="1" t="s">
        <v>290</v>
      </c>
      <c r="H13" s="16"/>
      <c r="I13" s="162" t="str">
        <f>IF(H12="","",H11-H12)</f>
        <v/>
      </c>
      <c r="K13" s="213"/>
      <c r="L13" s="214"/>
    </row>
    <row r="14" spans="1:12" ht="19.95" customHeight="1" x14ac:dyDescent="0.25">
      <c r="A14" s="8"/>
      <c r="E14" s="1"/>
      <c r="H14" s="163" t="s">
        <v>173</v>
      </c>
      <c r="I14" s="164">
        <v>45</v>
      </c>
      <c r="K14" s="217"/>
      <c r="L14" s="218"/>
    </row>
    <row r="15" spans="1:12" ht="19.95" customHeight="1" x14ac:dyDescent="0.25">
      <c r="A15" t="s">
        <v>334</v>
      </c>
      <c r="K15" s="217"/>
      <c r="L15" s="218"/>
    </row>
    <row r="16" spans="1:12" ht="19.95" customHeight="1" x14ac:dyDescent="0.25">
      <c r="A16" s="145"/>
      <c r="B16" s="12" t="s">
        <v>254</v>
      </c>
      <c r="C16" s="182" t="s">
        <v>277</v>
      </c>
      <c r="J16">
        <v>1</v>
      </c>
      <c r="K16" s="217"/>
      <c r="L16" s="218"/>
    </row>
    <row r="17" spans="1:12" ht="19.95" customHeight="1" x14ac:dyDescent="0.25">
      <c r="A17" s="146"/>
      <c r="B17" s="12" t="s">
        <v>264</v>
      </c>
      <c r="D17" s="3" t="s">
        <v>274</v>
      </c>
      <c r="J17">
        <v>2</v>
      </c>
      <c r="K17" s="217"/>
      <c r="L17" s="218"/>
    </row>
    <row r="18" spans="1:12" ht="19.95" customHeight="1" x14ac:dyDescent="0.25">
      <c r="A18" s="145"/>
      <c r="B18" s="12" t="s">
        <v>265</v>
      </c>
      <c r="D18" s="3" t="s">
        <v>271</v>
      </c>
      <c r="J18">
        <v>3</v>
      </c>
      <c r="K18" s="217"/>
      <c r="L18" s="218"/>
    </row>
    <row r="19" spans="1:12" ht="19.95" customHeight="1" x14ac:dyDescent="0.25">
      <c r="A19" s="146"/>
      <c r="B19" s="12" t="s">
        <v>256</v>
      </c>
      <c r="D19" s="3" t="s">
        <v>272</v>
      </c>
      <c r="J19">
        <v>4</v>
      </c>
      <c r="K19" s="213"/>
      <c r="L19" s="214"/>
    </row>
    <row r="20" spans="1:12" ht="19.95" customHeight="1" x14ac:dyDescent="0.25">
      <c r="K20" s="217"/>
      <c r="L20" s="218"/>
    </row>
    <row r="21" spans="1:12" ht="19.95" customHeight="1" x14ac:dyDescent="0.25">
      <c r="K21" s="217"/>
      <c r="L21" s="218"/>
    </row>
    <row r="22" spans="1:12" ht="19.95" customHeight="1" x14ac:dyDescent="0.25">
      <c r="K22" s="217"/>
      <c r="L22" s="218"/>
    </row>
    <row r="23" spans="1:12" ht="19.95" customHeight="1" x14ac:dyDescent="0.25">
      <c r="K23" s="217"/>
      <c r="L23" s="218"/>
    </row>
    <row r="24" spans="1:12" ht="19.95" customHeight="1" x14ac:dyDescent="0.25">
      <c r="K24" s="217"/>
      <c r="L24" s="218"/>
    </row>
    <row r="25" spans="1:12" ht="19.95" customHeight="1" x14ac:dyDescent="0.25">
      <c r="K25" s="213"/>
      <c r="L25" s="214"/>
    </row>
    <row r="26" spans="1:12" ht="19.95" customHeight="1" x14ac:dyDescent="0.25">
      <c r="K26" s="217"/>
      <c r="L26" s="218"/>
    </row>
    <row r="27" spans="1:12" ht="19.95" customHeight="1" x14ac:dyDescent="0.25">
      <c r="A27" s="309" t="s">
        <v>279</v>
      </c>
      <c r="B27" s="255"/>
      <c r="C27" s="255"/>
      <c r="D27" s="255"/>
      <c r="E27" s="255"/>
      <c r="F27" s="255"/>
      <c r="G27" s="255"/>
      <c r="H27" s="255"/>
      <c r="I27" s="255"/>
      <c r="K27" s="217"/>
      <c r="L27" s="218"/>
    </row>
    <row r="28" spans="1:12" ht="19.95" customHeight="1" x14ac:dyDescent="0.25">
      <c r="A28" s="255"/>
      <c r="B28" s="255"/>
      <c r="C28" s="255"/>
      <c r="D28" s="255"/>
      <c r="E28" s="255"/>
      <c r="F28" s="255"/>
      <c r="G28" s="255"/>
      <c r="H28" s="255"/>
      <c r="I28" s="255"/>
      <c r="K28" s="217"/>
      <c r="L28" s="218"/>
    </row>
    <row r="29" spans="1:12" ht="19.95" customHeight="1" x14ac:dyDescent="0.25">
      <c r="A29" s="172"/>
      <c r="B29" s="172"/>
      <c r="C29" s="172"/>
      <c r="D29" s="172"/>
      <c r="E29" s="172"/>
      <c r="F29" s="172"/>
      <c r="G29" s="172"/>
      <c r="H29" s="172"/>
      <c r="I29" s="172"/>
    </row>
    <row r="31" spans="1:12" ht="19.95" customHeight="1" x14ac:dyDescent="0.25">
      <c r="J31" s="3" t="s">
        <v>170</v>
      </c>
    </row>
  </sheetData>
  <sheetProtection sheet="1" objects="1" scenarios="1"/>
  <mergeCells count="2">
    <mergeCell ref="B4:I4"/>
    <mergeCell ref="A27:I28"/>
  </mergeCells>
  <phoneticPr fontId="12" type="noConversion"/>
  <dataValidations count="1">
    <dataValidation type="list" allowBlank="1" showInputMessage="1" showErrorMessage="1" errorTitle="Ihre Eingabe ist nicht korrekt" error="Bitte geben Sie den Buchstaben &quot;x&quot; in das gewünschte Feld ein. Danke" sqref="A16:A19" xr:uid="{00000000-0002-0000-0B00-000000000000}">
      <formula1>$J$31</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12</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emballages!$J$15:$J$20</xm:f>
          </x14:formula1>
          <xm:sqref>F8:F10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L27"/>
  <sheetViews>
    <sheetView view="pageLayout" zoomScaleNormal="60" zoomScaleSheetLayoutView="70" workbookViewId="0">
      <selection activeCell="E9" sqref="E9"/>
    </sheetView>
  </sheetViews>
  <sheetFormatPr baseColWidth="10" defaultColWidth="11.44140625" defaultRowHeight="19.95" customHeight="1" x14ac:dyDescent="0.25"/>
  <cols>
    <col min="1" max="1" width="7" style="94" customWidth="1"/>
    <col min="2" max="5" width="11.44140625" style="87" customWidth="1"/>
    <col min="6" max="9" width="5.44140625" style="87" customWidth="1"/>
    <col min="10" max="10" width="5.44140625" style="87" hidden="1" customWidth="1"/>
    <col min="11" max="11" width="11.44140625" style="88" customWidth="1"/>
    <col min="12" max="12" width="55.109375" style="87" customWidth="1"/>
    <col min="13" max="16384" width="11.44140625" style="87"/>
  </cols>
  <sheetData>
    <row r="1" spans="1:12" ht="13.2" customHeight="1" x14ac:dyDescent="0.25">
      <c r="A1" s="86" t="s">
        <v>212</v>
      </c>
      <c r="B1" s="86"/>
    </row>
    <row r="2" spans="1:12" ht="13.2" customHeight="1" x14ac:dyDescent="0.25">
      <c r="A2" s="86"/>
      <c r="B2" s="89"/>
      <c r="C2" s="89"/>
      <c r="D2" s="89"/>
      <c r="E2" s="89"/>
      <c r="F2" s="89"/>
    </row>
    <row r="3" spans="1:12" ht="13.2" customHeight="1" x14ac:dyDescent="0.25">
      <c r="A3" s="90" t="s">
        <v>15</v>
      </c>
      <c r="B3" s="195" t="s">
        <v>338</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121" t="s">
        <v>16</v>
      </c>
      <c r="B6" s="312" t="s">
        <v>220</v>
      </c>
      <c r="C6" s="234"/>
      <c r="D6" s="234"/>
      <c r="E6" s="234"/>
      <c r="F6" s="234"/>
      <c r="G6" s="234"/>
      <c r="H6" s="234"/>
      <c r="I6" s="234"/>
      <c r="J6" s="89"/>
      <c r="K6" s="191" t="s">
        <v>251</v>
      </c>
      <c r="L6" s="182"/>
    </row>
    <row r="7" spans="1:12" ht="68.25" customHeight="1" x14ac:dyDescent="0.25">
      <c r="B7" s="234" t="s">
        <v>335</v>
      </c>
      <c r="C7" s="234"/>
      <c r="D7" s="234"/>
      <c r="E7" s="234"/>
      <c r="F7" s="234"/>
      <c r="G7" s="234"/>
      <c r="H7" s="234"/>
      <c r="I7" s="182"/>
      <c r="K7" s="192" t="s">
        <v>252</v>
      </c>
      <c r="L7" s="193" t="s">
        <v>253</v>
      </c>
    </row>
    <row r="8" spans="1:12" ht="13.2" customHeight="1" x14ac:dyDescent="0.25">
      <c r="B8" s="95"/>
      <c r="C8" s="95"/>
      <c r="D8" s="95"/>
      <c r="E8" s="95"/>
      <c r="F8" s="95"/>
      <c r="K8" s="111"/>
      <c r="L8" s="112"/>
    </row>
    <row r="9" spans="1:12" ht="19.95" customHeight="1" x14ac:dyDescent="0.25">
      <c r="A9" s="94" t="s">
        <v>76</v>
      </c>
      <c r="B9" s="322" t="s">
        <v>404</v>
      </c>
      <c r="C9" s="328"/>
      <c r="D9" s="328"/>
      <c r="E9" s="208"/>
      <c r="F9" s="144"/>
      <c r="G9" s="87" t="s">
        <v>171</v>
      </c>
      <c r="H9" s="147" t="str">
        <f t="shared" ref="H9:H15" si="0">IF(F9="","",F9)</f>
        <v/>
      </c>
      <c r="K9" s="213"/>
      <c r="L9" s="214"/>
    </row>
    <row r="10" spans="1:12" ht="19.95" customHeight="1" x14ac:dyDescent="0.25">
      <c r="A10" s="94" t="s">
        <v>77</v>
      </c>
      <c r="B10" s="322" t="s">
        <v>404</v>
      </c>
      <c r="C10" s="328"/>
      <c r="D10" s="328"/>
      <c r="E10" s="208"/>
      <c r="F10" s="144"/>
      <c r="G10" s="87" t="s">
        <v>171</v>
      </c>
      <c r="H10" s="147" t="str">
        <f t="shared" si="0"/>
        <v/>
      </c>
      <c r="K10" s="217"/>
      <c r="L10" s="218"/>
    </row>
    <row r="11" spans="1:12" ht="19.95" customHeight="1" x14ac:dyDescent="0.25">
      <c r="A11" s="94" t="s">
        <v>17</v>
      </c>
      <c r="B11" s="322" t="s">
        <v>404</v>
      </c>
      <c r="C11" s="328"/>
      <c r="D11" s="328"/>
      <c r="E11" s="208"/>
      <c r="F11" s="144"/>
      <c r="G11" s="87" t="s">
        <v>171</v>
      </c>
      <c r="H11" s="147" t="str">
        <f t="shared" si="0"/>
        <v/>
      </c>
      <c r="K11" s="217"/>
      <c r="L11" s="218"/>
    </row>
    <row r="12" spans="1:12" ht="19.95" customHeight="1" x14ac:dyDescent="0.25">
      <c r="A12" s="94" t="s">
        <v>18</v>
      </c>
      <c r="B12" s="322" t="s">
        <v>404</v>
      </c>
      <c r="C12" s="328"/>
      <c r="D12" s="328"/>
      <c r="E12" s="208"/>
      <c r="F12" s="144"/>
      <c r="G12" s="87" t="s">
        <v>171</v>
      </c>
      <c r="H12" s="147" t="str">
        <f t="shared" si="0"/>
        <v/>
      </c>
      <c r="K12" s="215"/>
      <c r="L12" s="216"/>
    </row>
    <row r="13" spans="1:12" ht="19.95" customHeight="1" x14ac:dyDescent="0.25">
      <c r="A13" s="94" t="s">
        <v>19</v>
      </c>
      <c r="B13" s="322" t="s">
        <v>404</v>
      </c>
      <c r="C13" s="328"/>
      <c r="D13" s="328"/>
      <c r="E13" s="208"/>
      <c r="F13" s="144"/>
      <c r="G13" s="87" t="s">
        <v>171</v>
      </c>
      <c r="H13" s="147" t="str">
        <f t="shared" si="0"/>
        <v/>
      </c>
      <c r="K13" s="217"/>
      <c r="L13" s="218"/>
    </row>
    <row r="14" spans="1:12" ht="19.95" customHeight="1" x14ac:dyDescent="0.25">
      <c r="A14" s="94" t="s">
        <v>20</v>
      </c>
      <c r="B14" s="322" t="s">
        <v>336</v>
      </c>
      <c r="C14" s="327"/>
      <c r="D14" s="327"/>
      <c r="E14" s="327"/>
      <c r="F14" s="144"/>
      <c r="G14" s="87" t="s">
        <v>171</v>
      </c>
      <c r="H14" s="147" t="str">
        <f t="shared" si="0"/>
        <v/>
      </c>
      <c r="K14" s="213"/>
      <c r="L14" s="214"/>
    </row>
    <row r="15" spans="1:12" ht="19.95" customHeight="1" x14ac:dyDescent="0.25">
      <c r="A15" s="94" t="s">
        <v>21</v>
      </c>
      <c r="B15" s="330" t="s">
        <v>332</v>
      </c>
      <c r="C15" s="330"/>
      <c r="D15" s="330"/>
      <c r="E15" s="330"/>
      <c r="F15" s="144"/>
      <c r="G15" s="87" t="s">
        <v>171</v>
      </c>
      <c r="H15" s="147" t="str">
        <f t="shared" si="0"/>
        <v/>
      </c>
      <c r="K15" s="217"/>
      <c r="L15" s="218"/>
    </row>
    <row r="16" spans="1:12" ht="19.95" customHeight="1" x14ac:dyDescent="0.25">
      <c r="A16" s="94" t="s">
        <v>22</v>
      </c>
      <c r="B16" s="194" t="s">
        <v>287</v>
      </c>
      <c r="C16" s="194"/>
      <c r="D16" s="194"/>
      <c r="E16" s="198"/>
      <c r="F16" s="144"/>
      <c r="G16" s="329" t="s">
        <v>291</v>
      </c>
      <c r="H16" s="240"/>
      <c r="J16" s="87">
        <v>1</v>
      </c>
      <c r="K16" s="217"/>
      <c r="L16" s="218"/>
    </row>
    <row r="17" spans="1:12" ht="19.95" customHeight="1" x14ac:dyDescent="0.25">
      <c r="A17" s="94" t="s">
        <v>78</v>
      </c>
      <c r="B17" s="194" t="s">
        <v>288</v>
      </c>
      <c r="C17" s="194"/>
      <c r="D17" s="194"/>
      <c r="E17" s="198"/>
      <c r="F17" s="144"/>
      <c r="G17" s="329" t="s">
        <v>292</v>
      </c>
      <c r="H17" s="240"/>
      <c r="J17" s="87">
        <v>2</v>
      </c>
      <c r="K17" s="217"/>
      <c r="L17" s="218"/>
    </row>
    <row r="18" spans="1:12" ht="19.95" customHeight="1" x14ac:dyDescent="0.25">
      <c r="A18" s="94" t="s">
        <v>115</v>
      </c>
      <c r="B18" s="194" t="s">
        <v>337</v>
      </c>
      <c r="C18" s="194"/>
      <c r="D18" s="194"/>
      <c r="E18" s="198"/>
      <c r="F18" s="144"/>
      <c r="G18" s="329" t="s">
        <v>292</v>
      </c>
      <c r="H18" s="240"/>
      <c r="J18" s="87">
        <v>3</v>
      </c>
      <c r="K18" s="217"/>
      <c r="L18" s="218"/>
    </row>
    <row r="19" spans="1:12" ht="19.95" customHeight="1" x14ac:dyDescent="0.25">
      <c r="E19" s="109" t="s">
        <v>224</v>
      </c>
      <c r="H19" s="147" t="str">
        <f>IF(H15="","",SUM(H9:H15))</f>
        <v/>
      </c>
      <c r="I19" s="116"/>
      <c r="J19" s="87">
        <v>4</v>
      </c>
      <c r="K19" s="217"/>
      <c r="L19" s="218"/>
    </row>
    <row r="20" spans="1:12" ht="19.95" customHeight="1" x14ac:dyDescent="0.25">
      <c r="E20" s="18" t="s">
        <v>250</v>
      </c>
      <c r="F20" s="1" t="s">
        <v>290</v>
      </c>
      <c r="I20" s="162" t="str">
        <f>IF(H19="","",H19)</f>
        <v/>
      </c>
      <c r="K20" s="213"/>
      <c r="L20" s="214"/>
    </row>
    <row r="21" spans="1:12" ht="19.95" customHeight="1" x14ac:dyDescent="0.25">
      <c r="H21" s="163" t="s">
        <v>173</v>
      </c>
      <c r="I21" s="164">
        <v>35</v>
      </c>
      <c r="K21" s="217"/>
      <c r="L21" s="218"/>
    </row>
    <row r="22" spans="1:12" ht="19.95" customHeight="1" x14ac:dyDescent="0.25">
      <c r="K22" s="217"/>
      <c r="L22" s="218"/>
    </row>
    <row r="23" spans="1:12" ht="19.95" customHeight="1" x14ac:dyDescent="0.25">
      <c r="K23" s="217"/>
      <c r="L23" s="218"/>
    </row>
    <row r="24" spans="1:12" ht="19.95" customHeight="1" x14ac:dyDescent="0.25">
      <c r="K24" s="217"/>
      <c r="L24" s="218"/>
    </row>
    <row r="25" spans="1:12" ht="19.95" customHeight="1" x14ac:dyDescent="0.25">
      <c r="K25" s="217"/>
      <c r="L25" s="218"/>
    </row>
    <row r="26" spans="1:12" ht="19.95" customHeight="1" x14ac:dyDescent="0.25">
      <c r="K26" s="213"/>
      <c r="L26" s="214"/>
    </row>
    <row r="27" spans="1:12" ht="19.95" customHeight="1" x14ac:dyDescent="0.25">
      <c r="K27" s="217"/>
      <c r="L27" s="218"/>
    </row>
  </sheetData>
  <sheetProtection sheet="1" objects="1" scenarios="1"/>
  <mergeCells count="13">
    <mergeCell ref="G16:H16"/>
    <mergeCell ref="G17:H17"/>
    <mergeCell ref="G18:H18"/>
    <mergeCell ref="B15:E15"/>
    <mergeCell ref="B10:D10"/>
    <mergeCell ref="B11:D11"/>
    <mergeCell ref="B12:D12"/>
    <mergeCell ref="B13:D13"/>
    <mergeCell ref="B6:I6"/>
    <mergeCell ref="B14:E14"/>
    <mergeCell ref="B4:I4"/>
    <mergeCell ref="B7:H7"/>
    <mergeCell ref="B9:D9"/>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13</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emballages!$J$15:$J$20</xm:f>
          </x14:formula1>
          <xm:sqref>F9:F18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L27"/>
  <sheetViews>
    <sheetView view="pageLayout" zoomScaleNormal="100" workbookViewId="0">
      <selection activeCell="E9" sqref="E9"/>
    </sheetView>
  </sheetViews>
  <sheetFormatPr baseColWidth="10" defaultRowHeight="19.95" customHeight="1" x14ac:dyDescent="0.25"/>
  <cols>
    <col min="1" max="1" width="7" style="8" customWidth="1"/>
    <col min="4" max="4" width="14.109375" customWidth="1"/>
    <col min="6" max="9" width="5.44140625" customWidth="1"/>
    <col min="10" max="10" width="5.44140625" hidden="1" customWidth="1"/>
    <col min="11" max="11" width="11.44140625" style="12" customWidth="1"/>
    <col min="12" max="12" width="52.109375" customWidth="1"/>
  </cols>
  <sheetData>
    <row r="1" spans="1:12" ht="13.2" customHeight="1" x14ac:dyDescent="0.25">
      <c r="A1" s="7" t="s">
        <v>212</v>
      </c>
      <c r="B1" s="7"/>
    </row>
    <row r="2" spans="1:12" ht="13.2" customHeight="1" x14ac:dyDescent="0.25">
      <c r="A2" s="7"/>
      <c r="B2" s="7"/>
    </row>
    <row r="3" spans="1:12" ht="13.2" customHeight="1" x14ac:dyDescent="0.25">
      <c r="A3" s="9" t="s">
        <v>15</v>
      </c>
      <c r="B3" s="195" t="s">
        <v>338</v>
      </c>
      <c r="C3" s="10"/>
      <c r="D3" s="10"/>
      <c r="E3" s="6"/>
      <c r="F3" s="6"/>
      <c r="G3" s="6"/>
      <c r="H3" s="6"/>
      <c r="I3" s="6"/>
      <c r="J3" s="6"/>
      <c r="K3" s="129"/>
      <c r="L3" s="6"/>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21" t="s">
        <v>23</v>
      </c>
      <c r="B6" s="312" t="s">
        <v>221</v>
      </c>
      <c r="C6" s="234"/>
      <c r="D6" s="234"/>
      <c r="E6" s="234"/>
      <c r="F6" s="234"/>
      <c r="G6" s="234"/>
      <c r="H6" s="234"/>
      <c r="I6" s="234"/>
      <c r="J6" s="1"/>
      <c r="K6" s="191" t="s">
        <v>251</v>
      </c>
      <c r="L6" s="182"/>
    </row>
    <row r="7" spans="1:12" ht="66" customHeight="1" x14ac:dyDescent="0.25">
      <c r="B7" s="234" t="s">
        <v>339</v>
      </c>
      <c r="C7" s="234"/>
      <c r="D7" s="234"/>
      <c r="E7" s="234"/>
      <c r="F7" s="234"/>
      <c r="G7" s="234"/>
      <c r="H7" s="234"/>
      <c r="I7" s="182"/>
      <c r="K7" s="192" t="s">
        <v>252</v>
      </c>
      <c r="L7" s="193" t="s">
        <v>253</v>
      </c>
    </row>
    <row r="8" spans="1:12" ht="13.2" customHeight="1" x14ac:dyDescent="0.25">
      <c r="A8" s="7"/>
      <c r="B8" s="1"/>
      <c r="C8" s="1"/>
      <c r="D8" s="1"/>
      <c r="E8" s="1"/>
      <c r="F8" s="1"/>
      <c r="K8" s="127"/>
      <c r="L8" s="128"/>
    </row>
    <row r="9" spans="1:12" ht="19.95" customHeight="1" x14ac:dyDescent="0.25">
      <c r="A9" s="8" t="s">
        <v>24</v>
      </c>
      <c r="B9" s="322" t="s">
        <v>405</v>
      </c>
      <c r="C9" s="328"/>
      <c r="D9" s="328"/>
      <c r="E9" s="208"/>
      <c r="F9" s="144"/>
      <c r="G9" s="87" t="s">
        <v>171</v>
      </c>
      <c r="H9" s="147" t="str">
        <f t="shared" ref="H9:H13" si="0">IF(F9="","",F9)</f>
        <v/>
      </c>
      <c r="K9" s="213"/>
      <c r="L9" s="214"/>
    </row>
    <row r="10" spans="1:12" ht="19.95" customHeight="1" x14ac:dyDescent="0.25">
      <c r="A10" s="8" t="s">
        <v>25</v>
      </c>
      <c r="B10" s="322" t="s">
        <v>405</v>
      </c>
      <c r="C10" s="328"/>
      <c r="D10" s="328"/>
      <c r="E10" s="208"/>
      <c r="F10" s="144"/>
      <c r="G10" s="87" t="s">
        <v>171</v>
      </c>
      <c r="H10" s="147" t="str">
        <f t="shared" si="0"/>
        <v/>
      </c>
      <c r="K10" s="217"/>
      <c r="L10" s="218"/>
    </row>
    <row r="11" spans="1:12" ht="19.95" customHeight="1" x14ac:dyDescent="0.25">
      <c r="A11" s="8" t="s">
        <v>26</v>
      </c>
      <c r="B11" s="207" t="s">
        <v>406</v>
      </c>
      <c r="C11" s="331"/>
      <c r="D11" s="332"/>
      <c r="E11" s="311"/>
      <c r="F11" s="144"/>
      <c r="G11" s="87" t="s">
        <v>171</v>
      </c>
      <c r="H11" s="147" t="str">
        <f t="shared" si="0"/>
        <v/>
      </c>
      <c r="K11" s="215"/>
      <c r="L11" s="216"/>
    </row>
    <row r="12" spans="1:12" ht="19.95" customHeight="1" x14ac:dyDescent="0.25">
      <c r="A12" s="8" t="s">
        <v>27</v>
      </c>
      <c r="B12" s="207" t="s">
        <v>407</v>
      </c>
      <c r="C12" s="331"/>
      <c r="D12" s="332"/>
      <c r="E12" s="311"/>
      <c r="F12" s="144"/>
      <c r="G12" s="87" t="s">
        <v>171</v>
      </c>
      <c r="H12" s="147" t="str">
        <f t="shared" si="0"/>
        <v/>
      </c>
      <c r="K12" s="217"/>
      <c r="L12" s="218"/>
    </row>
    <row r="13" spans="1:12" ht="19.95" customHeight="1" x14ac:dyDescent="0.25">
      <c r="A13" s="8" t="s">
        <v>31</v>
      </c>
      <c r="B13" s="322" t="s">
        <v>332</v>
      </c>
      <c r="C13" s="322"/>
      <c r="D13" s="322"/>
      <c r="E13" s="322"/>
      <c r="F13" s="144"/>
      <c r="G13" s="87" t="s">
        <v>171</v>
      </c>
      <c r="H13" s="147" t="str">
        <f t="shared" si="0"/>
        <v/>
      </c>
      <c r="K13" s="213"/>
      <c r="L13" s="214"/>
    </row>
    <row r="14" spans="1:12" ht="19.95" customHeight="1" x14ac:dyDescent="0.25">
      <c r="A14" s="8" t="s">
        <v>32</v>
      </c>
      <c r="B14" s="194" t="s">
        <v>287</v>
      </c>
      <c r="C14" s="194"/>
      <c r="D14" s="194"/>
      <c r="E14" s="198"/>
      <c r="F14" s="144"/>
      <c r="G14" s="329" t="s">
        <v>291</v>
      </c>
      <c r="H14" s="240"/>
      <c r="K14" s="217"/>
      <c r="L14" s="218"/>
    </row>
    <row r="15" spans="1:12" ht="19.95" customHeight="1" x14ac:dyDescent="0.25">
      <c r="A15" s="8" t="s">
        <v>33</v>
      </c>
      <c r="B15" s="194" t="s">
        <v>288</v>
      </c>
      <c r="C15" s="194"/>
      <c r="D15" s="194"/>
      <c r="E15" s="198"/>
      <c r="F15" s="144"/>
      <c r="G15" s="329" t="s">
        <v>292</v>
      </c>
      <c r="H15" s="240"/>
      <c r="K15" s="217"/>
      <c r="L15" s="218"/>
    </row>
    <row r="16" spans="1:12" ht="19.95" customHeight="1" x14ac:dyDescent="0.25">
      <c r="A16" s="8" t="s">
        <v>34</v>
      </c>
      <c r="B16" s="194" t="s">
        <v>340</v>
      </c>
      <c r="C16" s="194"/>
      <c r="D16" s="194"/>
      <c r="E16" s="198"/>
      <c r="F16" s="144"/>
      <c r="G16" s="329" t="s">
        <v>292</v>
      </c>
      <c r="H16" s="240"/>
      <c r="J16">
        <v>1</v>
      </c>
      <c r="K16" s="217"/>
      <c r="L16" s="218"/>
    </row>
    <row r="17" spans="5:12" ht="19.95" customHeight="1" x14ac:dyDescent="0.25">
      <c r="E17" s="109" t="s">
        <v>224</v>
      </c>
      <c r="H17" s="147" t="str">
        <f>IF(H13="","",SUM(H9:H13))</f>
        <v/>
      </c>
      <c r="I17" s="14"/>
      <c r="J17">
        <v>2</v>
      </c>
      <c r="K17" s="217"/>
      <c r="L17" s="218"/>
    </row>
    <row r="18" spans="5:12" ht="19.95" customHeight="1" x14ac:dyDescent="0.25">
      <c r="E18" s="18" t="s">
        <v>250</v>
      </c>
      <c r="F18" s="1" t="s">
        <v>290</v>
      </c>
      <c r="H18" s="14"/>
      <c r="I18" s="162" t="str">
        <f>IF(H17="","",H17)</f>
        <v/>
      </c>
      <c r="J18">
        <v>3</v>
      </c>
      <c r="K18" s="217"/>
      <c r="L18" s="218"/>
    </row>
    <row r="19" spans="5:12" ht="19.95" customHeight="1" x14ac:dyDescent="0.25">
      <c r="H19" s="163" t="s">
        <v>173</v>
      </c>
      <c r="I19" s="164">
        <v>25</v>
      </c>
      <c r="J19">
        <v>4</v>
      </c>
      <c r="K19" s="213"/>
      <c r="L19" s="214"/>
    </row>
    <row r="20" spans="5:12" ht="19.95" customHeight="1" x14ac:dyDescent="0.25">
      <c r="K20" s="217"/>
      <c r="L20" s="218"/>
    </row>
    <row r="21" spans="5:12" ht="19.95" customHeight="1" x14ac:dyDescent="0.25">
      <c r="K21" s="217"/>
      <c r="L21" s="218"/>
    </row>
    <row r="22" spans="5:12" ht="19.95" customHeight="1" x14ac:dyDescent="0.25">
      <c r="K22" s="217"/>
      <c r="L22" s="218"/>
    </row>
    <row r="23" spans="5:12" ht="19.95" customHeight="1" x14ac:dyDescent="0.25">
      <c r="K23" s="217"/>
      <c r="L23" s="218"/>
    </row>
    <row r="24" spans="5:12" ht="19.95" customHeight="1" x14ac:dyDescent="0.25">
      <c r="K24" s="217"/>
      <c r="L24" s="218"/>
    </row>
    <row r="25" spans="5:12" ht="19.95" customHeight="1" x14ac:dyDescent="0.25">
      <c r="K25" s="213"/>
      <c r="L25" s="214"/>
    </row>
    <row r="26" spans="5:12" ht="19.95" customHeight="1" x14ac:dyDescent="0.25">
      <c r="K26" s="217"/>
      <c r="L26" s="218"/>
    </row>
    <row r="27" spans="5:12" ht="19.95" customHeight="1" x14ac:dyDescent="0.25">
      <c r="K27" s="217"/>
      <c r="L27" s="218"/>
    </row>
  </sheetData>
  <sheetProtection sheet="1" objects="1" scenarios="1"/>
  <mergeCells count="11">
    <mergeCell ref="G14:H14"/>
    <mergeCell ref="G15:H15"/>
    <mergeCell ref="G16:H16"/>
    <mergeCell ref="B4:I4"/>
    <mergeCell ref="B6:I6"/>
    <mergeCell ref="B13:E13"/>
    <mergeCell ref="B7:H7"/>
    <mergeCell ref="B9:D9"/>
    <mergeCell ref="B10:D10"/>
    <mergeCell ref="C11:E11"/>
    <mergeCell ref="C12:E12"/>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emballages!$J$15:$J$20</xm:f>
          </x14:formula1>
          <xm:sqref>F9:F16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L27"/>
  <sheetViews>
    <sheetView view="pageLayout" topLeftCell="A2" zoomScaleNormal="100" workbookViewId="0">
      <selection activeCell="F9" sqref="F9"/>
    </sheetView>
  </sheetViews>
  <sheetFormatPr baseColWidth="10" defaultColWidth="11.44140625" defaultRowHeight="19.95" customHeight="1" x14ac:dyDescent="0.25"/>
  <cols>
    <col min="1" max="1" width="6.33203125" style="94" customWidth="1"/>
    <col min="2" max="4" width="11.44140625" style="87" customWidth="1"/>
    <col min="5" max="5" width="19.5546875" style="87" customWidth="1"/>
    <col min="6" max="9" width="5.44140625" style="87" customWidth="1"/>
    <col min="10" max="10" width="5.44140625" style="87" hidden="1" customWidth="1"/>
    <col min="11" max="11" width="11.44140625" style="88" customWidth="1"/>
    <col min="12" max="12" width="47.88671875" style="87" customWidth="1"/>
    <col min="13" max="16384" width="11.44140625" style="87"/>
  </cols>
  <sheetData>
    <row r="1" spans="1:12" ht="13.2" customHeight="1" x14ac:dyDescent="0.25">
      <c r="A1" s="86" t="s">
        <v>212</v>
      </c>
    </row>
    <row r="2" spans="1:12" ht="13.2" customHeight="1" x14ac:dyDescent="0.25">
      <c r="A2" s="86"/>
      <c r="B2" s="89"/>
      <c r="C2" s="89"/>
      <c r="D2" s="89"/>
      <c r="E2" s="89"/>
      <c r="F2" s="89"/>
    </row>
    <row r="3" spans="1:12" ht="13.2" customHeight="1" x14ac:dyDescent="0.25">
      <c r="A3" s="90" t="s">
        <v>15</v>
      </c>
      <c r="B3" s="195" t="s">
        <v>341</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86" t="s">
        <v>35</v>
      </c>
      <c r="B6" s="191" t="s">
        <v>222</v>
      </c>
      <c r="C6" s="109"/>
      <c r="D6" s="109"/>
      <c r="E6" s="109"/>
      <c r="F6" s="109"/>
      <c r="G6" s="109"/>
      <c r="H6" s="109"/>
      <c r="I6" s="109"/>
      <c r="J6" s="89"/>
      <c r="K6" s="191" t="s">
        <v>251</v>
      </c>
      <c r="L6" s="182"/>
    </row>
    <row r="7" spans="1:12" ht="39.6" customHeight="1" x14ac:dyDescent="0.25">
      <c r="B7" s="320" t="s">
        <v>342</v>
      </c>
      <c r="C7" s="320"/>
      <c r="D7" s="320"/>
      <c r="E7" s="320"/>
      <c r="F7" s="320"/>
      <c r="G7" s="320"/>
      <c r="H7" s="320"/>
      <c r="I7" s="320"/>
      <c r="K7" s="192" t="s">
        <v>252</v>
      </c>
      <c r="L7" s="193" t="s">
        <v>253</v>
      </c>
    </row>
    <row r="8" spans="1:12" ht="13.2" customHeight="1" x14ac:dyDescent="0.25">
      <c r="B8" s="124"/>
      <c r="C8" s="95"/>
      <c r="D8" s="95"/>
      <c r="E8" s="95"/>
      <c r="K8" s="98"/>
      <c r="L8" s="99"/>
    </row>
    <row r="9" spans="1:12" ht="19.95" customHeight="1" x14ac:dyDescent="0.25">
      <c r="A9" s="94" t="s">
        <v>36</v>
      </c>
      <c r="B9" s="194" t="s">
        <v>343</v>
      </c>
      <c r="C9" s="100"/>
      <c r="D9" s="100"/>
      <c r="E9" s="100"/>
      <c r="F9" s="144"/>
      <c r="G9" s="87" t="s">
        <v>171</v>
      </c>
      <c r="H9" s="147" t="str">
        <f>IF(F9="","",F9)</f>
        <v/>
      </c>
      <c r="K9" s="213"/>
      <c r="L9" s="214"/>
    </row>
    <row r="10" spans="1:12" ht="19.95" customHeight="1" x14ac:dyDescent="0.25">
      <c r="A10" s="94" t="s">
        <v>37</v>
      </c>
      <c r="B10" s="194" t="s">
        <v>344</v>
      </c>
      <c r="C10" s="100"/>
      <c r="D10" s="100"/>
      <c r="E10" s="100"/>
      <c r="F10" s="144"/>
      <c r="G10" s="87" t="s">
        <v>171</v>
      </c>
      <c r="H10" s="147" t="str">
        <f>IF(F10="","",F10)</f>
        <v/>
      </c>
      <c r="K10" s="217"/>
      <c r="L10" s="218"/>
    </row>
    <row r="11" spans="1:12" ht="19.95" customHeight="1" x14ac:dyDescent="0.25">
      <c r="A11" s="94" t="s">
        <v>38</v>
      </c>
      <c r="B11" s="194" t="s">
        <v>345</v>
      </c>
      <c r="C11" s="100"/>
      <c r="D11" s="100"/>
      <c r="E11" s="100"/>
      <c r="F11" s="144"/>
      <c r="G11" s="87" t="s">
        <v>171</v>
      </c>
      <c r="H11" s="147" t="str">
        <f>IF(F11="","",F11)</f>
        <v/>
      </c>
      <c r="K11" s="217"/>
      <c r="L11" s="218"/>
    </row>
    <row r="12" spans="1:12" ht="19.95" customHeight="1" x14ac:dyDescent="0.25">
      <c r="A12" s="94" t="s">
        <v>39</v>
      </c>
      <c r="B12" s="194" t="s">
        <v>287</v>
      </c>
      <c r="C12" s="100"/>
      <c r="D12" s="100"/>
      <c r="E12" s="120"/>
      <c r="F12" s="144"/>
      <c r="G12" s="105" t="s">
        <v>291</v>
      </c>
      <c r="K12" s="215"/>
      <c r="L12" s="216"/>
    </row>
    <row r="13" spans="1:12" ht="19.95" customHeight="1" x14ac:dyDescent="0.25">
      <c r="A13" s="94" t="s">
        <v>40</v>
      </c>
      <c r="B13" s="194" t="s">
        <v>340</v>
      </c>
      <c r="C13" s="100"/>
      <c r="D13" s="100"/>
      <c r="E13" s="120"/>
      <c r="F13" s="144"/>
      <c r="G13" s="105" t="s">
        <v>292</v>
      </c>
      <c r="K13" s="217"/>
      <c r="L13" s="218"/>
    </row>
    <row r="14" spans="1:12" ht="19.95" customHeight="1" x14ac:dyDescent="0.25">
      <c r="E14" s="109" t="s">
        <v>224</v>
      </c>
      <c r="H14" s="147" t="str">
        <f>IF(H11="","",SUM(H9:H11))</f>
        <v/>
      </c>
      <c r="I14" s="116"/>
      <c r="K14" s="213"/>
      <c r="L14" s="214"/>
    </row>
    <row r="15" spans="1:12" ht="19.95" customHeight="1" x14ac:dyDescent="0.25">
      <c r="E15" s="18" t="s">
        <v>250</v>
      </c>
      <c r="F15" s="1" t="s">
        <v>290</v>
      </c>
      <c r="H15" s="116"/>
      <c r="I15" s="162" t="str">
        <f>IF(H14="","",H14)</f>
        <v/>
      </c>
      <c r="J15" s="87">
        <v>0</v>
      </c>
      <c r="K15" s="217"/>
      <c r="L15" s="218"/>
    </row>
    <row r="16" spans="1:12" ht="19.95" customHeight="1" x14ac:dyDescent="0.25">
      <c r="H16" s="163" t="s">
        <v>173</v>
      </c>
      <c r="I16" s="164">
        <v>15</v>
      </c>
      <c r="J16" s="87">
        <v>1</v>
      </c>
      <c r="K16" s="217"/>
      <c r="L16" s="218"/>
    </row>
    <row r="17" spans="2:12" ht="19.95" customHeight="1" x14ac:dyDescent="0.25">
      <c r="B17" s="88"/>
      <c r="J17" s="87">
        <v>2</v>
      </c>
      <c r="K17" s="217"/>
      <c r="L17" s="218"/>
    </row>
    <row r="18" spans="2:12" ht="19.95" customHeight="1" x14ac:dyDescent="0.25">
      <c r="B18" s="88"/>
      <c r="J18" s="87">
        <v>3</v>
      </c>
      <c r="K18" s="217"/>
      <c r="L18" s="218"/>
    </row>
    <row r="19" spans="2:12" ht="19.95" customHeight="1" x14ac:dyDescent="0.25">
      <c r="J19" s="118">
        <v>4</v>
      </c>
      <c r="K19" s="217"/>
      <c r="L19" s="218"/>
    </row>
    <row r="20" spans="2:12" ht="19.95" customHeight="1" x14ac:dyDescent="0.25">
      <c r="J20" s="118">
        <v>5</v>
      </c>
      <c r="K20" s="213"/>
      <c r="L20" s="214"/>
    </row>
    <row r="21" spans="2:12" ht="19.95" customHeight="1" x14ac:dyDescent="0.25">
      <c r="K21" s="217"/>
      <c r="L21" s="218"/>
    </row>
    <row r="22" spans="2:12" ht="19.95" customHeight="1" x14ac:dyDescent="0.25">
      <c r="K22" s="217"/>
      <c r="L22" s="218"/>
    </row>
    <row r="23" spans="2:12" ht="19.95" customHeight="1" x14ac:dyDescent="0.25">
      <c r="K23" s="217"/>
      <c r="L23" s="218"/>
    </row>
    <row r="24" spans="2:12" ht="19.95" customHeight="1" x14ac:dyDescent="0.25">
      <c r="K24" s="217"/>
      <c r="L24" s="218"/>
    </row>
    <row r="25" spans="2:12" ht="19.95" customHeight="1" x14ac:dyDescent="0.25">
      <c r="K25" s="217"/>
      <c r="L25" s="218"/>
    </row>
    <row r="26" spans="2:12" ht="19.95" customHeight="1" x14ac:dyDescent="0.25">
      <c r="K26" s="213"/>
      <c r="L26" s="214"/>
    </row>
    <row r="27" spans="2:12" ht="19.95" customHeight="1" x14ac:dyDescent="0.25">
      <c r="K27" s="217"/>
      <c r="L27" s="218"/>
    </row>
  </sheetData>
  <sheetProtection sheet="1" objects="1" scenarios="1"/>
  <mergeCells count="2">
    <mergeCell ref="B7:I7"/>
    <mergeCell ref="B4:I4"/>
  </mergeCells>
  <phoneticPr fontId="12" type="noConversion"/>
  <dataValidations count="1">
    <dataValidation type="list" allowBlank="1" showInputMessage="1" showErrorMessage="1" sqref="F9:F13" xr:uid="{00000000-0002-0000-0E00-000000000000}">
      <formula1>$J$15:$J$20</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15</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L33"/>
  <sheetViews>
    <sheetView view="pageLayout" zoomScaleNormal="100" workbookViewId="0">
      <selection activeCell="F9" sqref="F9"/>
    </sheetView>
  </sheetViews>
  <sheetFormatPr baseColWidth="10" defaultColWidth="11.44140625" defaultRowHeight="19.95" customHeight="1" x14ac:dyDescent="0.25"/>
  <cols>
    <col min="1" max="1" width="6.33203125" style="94" customWidth="1"/>
    <col min="2" max="5" width="11.44140625" style="87" customWidth="1"/>
    <col min="6" max="9" width="5.44140625" style="87" customWidth="1"/>
    <col min="10" max="10" width="5.44140625" style="87" hidden="1" customWidth="1"/>
    <col min="11" max="11" width="11.44140625" style="88" customWidth="1"/>
    <col min="12" max="12" width="56.109375" style="87" customWidth="1"/>
    <col min="13" max="16384" width="11.44140625" style="87"/>
  </cols>
  <sheetData>
    <row r="1" spans="1:12" ht="13.2" customHeight="1" x14ac:dyDescent="0.25">
      <c r="A1" s="86" t="s">
        <v>212</v>
      </c>
    </row>
    <row r="2" spans="1:12" ht="13.2" customHeight="1" x14ac:dyDescent="0.25">
      <c r="A2" s="86"/>
      <c r="B2" s="89"/>
      <c r="C2" s="89"/>
      <c r="D2" s="89"/>
      <c r="E2" s="89"/>
      <c r="F2" s="89"/>
    </row>
    <row r="3" spans="1:12" ht="13.2" customHeight="1" x14ac:dyDescent="0.25">
      <c r="A3" s="90" t="s">
        <v>15</v>
      </c>
      <c r="B3" s="195" t="s">
        <v>346</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86" t="s">
        <v>41</v>
      </c>
      <c r="B6" s="186" t="s">
        <v>347</v>
      </c>
      <c r="C6" s="109"/>
      <c r="D6" s="109"/>
      <c r="E6" s="109"/>
      <c r="F6" s="109"/>
      <c r="G6" s="109"/>
      <c r="H6" s="109"/>
      <c r="I6" s="109"/>
      <c r="J6" s="89"/>
      <c r="K6" s="191" t="s">
        <v>251</v>
      </c>
      <c r="L6" s="182"/>
    </row>
    <row r="7" spans="1:12" ht="13.2" customHeight="1" x14ac:dyDescent="0.25">
      <c r="B7" s="89"/>
      <c r="C7" s="109"/>
      <c r="D7" s="109"/>
      <c r="E7" s="109"/>
      <c r="F7" s="109"/>
      <c r="G7" s="109"/>
      <c r="H7" s="109"/>
      <c r="I7" s="109"/>
      <c r="K7" s="192" t="s">
        <v>252</v>
      </c>
      <c r="L7" s="193" t="s">
        <v>253</v>
      </c>
    </row>
    <row r="8" spans="1:12" ht="13.2" customHeight="1" x14ac:dyDescent="0.25">
      <c r="B8" s="312" t="s">
        <v>348</v>
      </c>
      <c r="C8" s="312"/>
      <c r="D8" s="312"/>
      <c r="E8" s="312"/>
      <c r="F8" s="240"/>
      <c r="K8" s="110"/>
      <c r="L8" s="97"/>
    </row>
    <row r="9" spans="1:12" ht="19.95" customHeight="1" x14ac:dyDescent="0.25">
      <c r="A9" s="94" t="s">
        <v>42</v>
      </c>
      <c r="B9" s="194" t="s">
        <v>296</v>
      </c>
      <c r="C9" s="194"/>
      <c r="D9" s="194"/>
      <c r="E9" s="194"/>
      <c r="F9" s="144"/>
      <c r="G9" s="87" t="s">
        <v>171</v>
      </c>
      <c r="H9" s="147" t="str">
        <f>IF(F9="","",F9)</f>
        <v/>
      </c>
      <c r="K9" s="217"/>
      <c r="L9" s="218"/>
    </row>
    <row r="10" spans="1:12" ht="19.95" customHeight="1" x14ac:dyDescent="0.25">
      <c r="A10" s="94" t="s">
        <v>43</v>
      </c>
      <c r="B10" s="194" t="s">
        <v>297</v>
      </c>
      <c r="C10" s="194"/>
      <c r="D10" s="194"/>
      <c r="E10" s="194"/>
      <c r="F10" s="144"/>
      <c r="G10" s="154" t="s">
        <v>172</v>
      </c>
      <c r="H10" s="147" t="str">
        <f>IF(F10="","",F10*2)</f>
        <v/>
      </c>
      <c r="K10" s="217"/>
      <c r="L10" s="218"/>
    </row>
    <row r="11" spans="1:12" ht="19.95" customHeight="1" x14ac:dyDescent="0.25">
      <c r="A11" s="94" t="s">
        <v>44</v>
      </c>
      <c r="B11" s="194" t="s">
        <v>349</v>
      </c>
      <c r="C11" s="194"/>
      <c r="D11" s="194"/>
      <c r="E11" s="194"/>
      <c r="F11" s="144"/>
      <c r="G11" s="87" t="s">
        <v>171</v>
      </c>
      <c r="H11" s="147" t="str">
        <f>IF(F11="","",F11)</f>
        <v/>
      </c>
      <c r="K11" s="217"/>
      <c r="L11" s="218"/>
    </row>
    <row r="12" spans="1:12" ht="13.2" customHeight="1" x14ac:dyDescent="0.25">
      <c r="B12" s="124"/>
      <c r="C12" s="95"/>
      <c r="D12" s="95"/>
      <c r="E12" s="95"/>
      <c r="K12" s="211"/>
      <c r="L12" s="212"/>
    </row>
    <row r="13" spans="1:12" ht="13.2" customHeight="1" x14ac:dyDescent="0.25">
      <c r="B13" s="335" t="s">
        <v>350</v>
      </c>
      <c r="C13" s="335"/>
      <c r="D13" s="335"/>
      <c r="E13" s="335"/>
      <c r="F13" s="323"/>
      <c r="K13" s="215"/>
      <c r="L13" s="216"/>
    </row>
    <row r="14" spans="1:12" ht="19.95" customHeight="1" x14ac:dyDescent="0.25">
      <c r="A14" s="94" t="s">
        <v>45</v>
      </c>
      <c r="B14" s="194" t="s">
        <v>296</v>
      </c>
      <c r="C14" s="100"/>
      <c r="D14" s="100"/>
      <c r="E14" s="100"/>
      <c r="F14" s="144"/>
      <c r="G14" s="87" t="s">
        <v>171</v>
      </c>
      <c r="H14" s="147" t="str">
        <f>IF(F14="","",F14)</f>
        <v/>
      </c>
      <c r="K14" s="217"/>
      <c r="L14" s="218"/>
    </row>
    <row r="15" spans="1:12" ht="19.95" customHeight="1" x14ac:dyDescent="0.25">
      <c r="A15" s="94" t="s">
        <v>59</v>
      </c>
      <c r="B15" s="194" t="s">
        <v>297</v>
      </c>
      <c r="C15" s="100"/>
      <c r="D15" s="100"/>
      <c r="E15" s="100"/>
      <c r="F15" s="144"/>
      <c r="G15" s="87" t="s">
        <v>172</v>
      </c>
      <c r="H15" s="147" t="str">
        <f>IF(F15="","",F15*2)</f>
        <v/>
      </c>
      <c r="K15" s="213"/>
      <c r="L15" s="214"/>
    </row>
    <row r="16" spans="1:12" ht="19.95" customHeight="1" x14ac:dyDescent="0.25">
      <c r="A16" s="94" t="s">
        <v>86</v>
      </c>
      <c r="B16" s="194" t="s">
        <v>349</v>
      </c>
      <c r="C16" s="100"/>
      <c r="D16" s="100"/>
      <c r="E16" s="100"/>
      <c r="F16" s="144"/>
      <c r="G16" s="87" t="s">
        <v>171</v>
      </c>
      <c r="H16" s="147" t="str">
        <f>IF(F16="","",F16)</f>
        <v/>
      </c>
      <c r="J16" s="87">
        <v>1</v>
      </c>
      <c r="K16" s="217"/>
      <c r="L16" s="218"/>
    </row>
    <row r="17" spans="1:12" ht="13.2" customHeight="1" x14ac:dyDescent="0.25">
      <c r="B17" s="124"/>
      <c r="C17" s="95"/>
      <c r="D17" s="95"/>
      <c r="E17" s="95"/>
      <c r="J17" s="87">
        <v>2</v>
      </c>
      <c r="K17" s="211"/>
      <c r="L17" s="212"/>
    </row>
    <row r="18" spans="1:12" ht="13.2" customHeight="1" x14ac:dyDescent="0.25">
      <c r="B18" s="333" t="s">
        <v>351</v>
      </c>
      <c r="C18" s="333"/>
      <c r="D18" s="333"/>
      <c r="E18" s="333"/>
      <c r="F18" s="323"/>
      <c r="J18" s="87">
        <v>3</v>
      </c>
      <c r="K18" s="213"/>
      <c r="L18" s="214"/>
    </row>
    <row r="19" spans="1:12" ht="19.95" customHeight="1" x14ac:dyDescent="0.25">
      <c r="A19" s="94" t="s">
        <v>87</v>
      </c>
      <c r="B19" s="194" t="s">
        <v>296</v>
      </c>
      <c r="C19" s="100"/>
      <c r="D19" s="100"/>
      <c r="E19" s="100"/>
      <c r="F19" s="144"/>
      <c r="G19" s="87" t="s">
        <v>171</v>
      </c>
      <c r="H19" s="147" t="str">
        <f>IF(F19="","",F19)</f>
        <v/>
      </c>
      <c r="J19" s="87">
        <v>4</v>
      </c>
      <c r="K19" s="217"/>
      <c r="L19" s="218"/>
    </row>
    <row r="20" spans="1:12" ht="19.95" customHeight="1" x14ac:dyDescent="0.25">
      <c r="A20" s="94" t="s">
        <v>88</v>
      </c>
      <c r="B20" s="194" t="s">
        <v>297</v>
      </c>
      <c r="C20" s="100"/>
      <c r="D20" s="100"/>
      <c r="E20" s="100"/>
      <c r="F20" s="144"/>
      <c r="G20" s="87" t="s">
        <v>172</v>
      </c>
      <c r="H20" s="147" t="str">
        <f>IF(F20="","",F20*2)</f>
        <v/>
      </c>
      <c r="K20" s="217"/>
      <c r="L20" s="218"/>
    </row>
    <row r="21" spans="1:12" ht="19.95" customHeight="1" x14ac:dyDescent="0.25">
      <c r="A21" s="94" t="s">
        <v>89</v>
      </c>
      <c r="B21" s="194" t="s">
        <v>352</v>
      </c>
      <c r="C21" s="100"/>
      <c r="D21" s="100"/>
      <c r="E21" s="100"/>
      <c r="F21" s="144"/>
      <c r="G21" s="87" t="s">
        <v>171</v>
      </c>
      <c r="H21" s="147" t="str">
        <f>IF(F21="","",F21)</f>
        <v/>
      </c>
      <c r="K21" s="213"/>
      <c r="L21" s="214"/>
    </row>
    <row r="22" spans="1:12" ht="19.95" customHeight="1" x14ac:dyDescent="0.25">
      <c r="A22" s="94" t="s">
        <v>90</v>
      </c>
      <c r="B22" s="194" t="s">
        <v>353</v>
      </c>
      <c r="C22" s="100"/>
      <c r="D22" s="100"/>
      <c r="E22" s="100"/>
      <c r="F22" s="144"/>
      <c r="G22" s="87" t="s">
        <v>171</v>
      </c>
      <c r="H22" s="147" t="str">
        <f>IF(F22="","",F22)</f>
        <v/>
      </c>
      <c r="K22" s="217"/>
      <c r="L22" s="218"/>
    </row>
    <row r="23" spans="1:12" ht="13.2" customHeight="1" x14ac:dyDescent="0.25">
      <c r="B23" s="124"/>
      <c r="C23" s="95"/>
      <c r="D23" s="95"/>
      <c r="E23" s="95"/>
      <c r="K23" s="211"/>
      <c r="L23" s="212"/>
    </row>
    <row r="24" spans="1:12" ht="13.2" customHeight="1" x14ac:dyDescent="0.25">
      <c r="B24" s="333" t="s">
        <v>354</v>
      </c>
      <c r="C24" s="333"/>
      <c r="D24" s="333"/>
      <c r="E24" s="333"/>
      <c r="F24" s="334"/>
      <c r="G24" s="323"/>
      <c r="K24" s="213"/>
      <c r="L24" s="214"/>
    </row>
    <row r="25" spans="1:12" ht="19.95" customHeight="1" x14ac:dyDescent="0.25">
      <c r="A25" s="94" t="s">
        <v>91</v>
      </c>
      <c r="B25" s="194" t="s">
        <v>296</v>
      </c>
      <c r="C25" s="100"/>
      <c r="D25" s="100"/>
      <c r="E25" s="100"/>
      <c r="F25" s="144"/>
      <c r="G25" s="87" t="s">
        <v>171</v>
      </c>
      <c r="H25" s="147" t="str">
        <f>IF(F25="","",F25)</f>
        <v/>
      </c>
      <c r="K25" s="217"/>
      <c r="L25" s="218"/>
    </row>
    <row r="26" spans="1:12" ht="19.95" customHeight="1" x14ac:dyDescent="0.25">
      <c r="A26" s="94" t="s">
        <v>92</v>
      </c>
      <c r="B26" s="194" t="s">
        <v>297</v>
      </c>
      <c r="C26" s="100"/>
      <c r="D26" s="100"/>
      <c r="E26" s="100"/>
      <c r="F26" s="144"/>
      <c r="G26" s="87" t="s">
        <v>172</v>
      </c>
      <c r="H26" s="147" t="str">
        <f>IF(F26="","",F26*2)</f>
        <v/>
      </c>
      <c r="K26" s="217"/>
      <c r="L26" s="218"/>
    </row>
    <row r="27" spans="1:12" ht="19.95" customHeight="1" x14ac:dyDescent="0.25">
      <c r="A27" s="94" t="s">
        <v>93</v>
      </c>
      <c r="B27" s="194" t="s">
        <v>355</v>
      </c>
      <c r="C27" s="100"/>
      <c r="D27" s="100"/>
      <c r="E27" s="100"/>
      <c r="F27" s="144"/>
      <c r="G27" s="87" t="s">
        <v>171</v>
      </c>
      <c r="H27" s="147" t="str">
        <f>IF(F27="","",F27)</f>
        <v/>
      </c>
      <c r="K27" s="217"/>
      <c r="L27" s="218"/>
    </row>
    <row r="28" spans="1:12" ht="13.2" customHeight="1" x14ac:dyDescent="0.25">
      <c r="B28" s="89"/>
      <c r="C28" s="109"/>
      <c r="D28" s="109"/>
      <c r="E28" s="109"/>
      <c r="F28" s="109"/>
      <c r="G28" s="109"/>
      <c r="H28" s="109"/>
      <c r="I28" s="109"/>
      <c r="K28" s="211"/>
      <c r="L28" s="220"/>
    </row>
    <row r="29" spans="1:12" ht="19.95" customHeight="1" x14ac:dyDescent="0.25">
      <c r="A29" s="196" t="s">
        <v>303</v>
      </c>
      <c r="K29" s="213"/>
      <c r="L29" s="221"/>
    </row>
    <row r="30" spans="1:12" ht="19.95" customHeight="1" x14ac:dyDescent="0.25">
      <c r="K30" s="217"/>
      <c r="L30" s="219"/>
    </row>
    <row r="31" spans="1:12" ht="19.95" customHeight="1" x14ac:dyDescent="0.25">
      <c r="K31" s="217"/>
      <c r="L31" s="219"/>
    </row>
    <row r="32" spans="1:12" ht="19.95" customHeight="1" x14ac:dyDescent="0.25">
      <c r="K32" s="113"/>
      <c r="L32" s="107"/>
    </row>
    <row r="33" spans="11:12" ht="19.95" customHeight="1" x14ac:dyDescent="0.25">
      <c r="K33" s="113"/>
      <c r="L33" s="107"/>
    </row>
  </sheetData>
  <sheetProtection sheet="1" objects="1" scenarios="1"/>
  <mergeCells count="5">
    <mergeCell ref="B18:F18"/>
    <mergeCell ref="B24:G24"/>
    <mergeCell ref="B13:F13"/>
    <mergeCell ref="B4:I4"/>
    <mergeCell ref="B8:F8"/>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emballages!$J$15:$J$20</xm:f>
          </x14:formula1>
          <xm:sqref>F19:F22 F9:F11 F14:F16 F25:F27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L31"/>
  <sheetViews>
    <sheetView view="pageLayout" zoomScaleNormal="100" workbookViewId="0">
      <selection activeCell="F8" sqref="F8"/>
    </sheetView>
  </sheetViews>
  <sheetFormatPr baseColWidth="10" defaultColWidth="11.44140625" defaultRowHeight="19.95" customHeight="1" x14ac:dyDescent="0.25"/>
  <cols>
    <col min="1" max="1" width="6.33203125" style="94" customWidth="1"/>
    <col min="2" max="5" width="11.44140625" style="87" customWidth="1"/>
    <col min="6" max="9" width="5.44140625" style="87" customWidth="1"/>
    <col min="10" max="10" width="5.44140625" style="87" hidden="1" customWidth="1"/>
    <col min="11" max="11" width="11.44140625" style="88" customWidth="1"/>
    <col min="12" max="12" width="55.88671875" style="87" customWidth="1"/>
    <col min="13" max="16384" width="11.44140625" style="87"/>
  </cols>
  <sheetData>
    <row r="1" spans="1:12" ht="13.2" customHeight="1" x14ac:dyDescent="0.25">
      <c r="A1" s="86" t="s">
        <v>212</v>
      </c>
    </row>
    <row r="2" spans="1:12" ht="13.2" customHeight="1" x14ac:dyDescent="0.25">
      <c r="A2" s="86"/>
      <c r="B2" s="89"/>
      <c r="C2" s="89"/>
      <c r="D2" s="89"/>
      <c r="E2" s="89"/>
      <c r="F2" s="89"/>
    </row>
    <row r="3" spans="1:12" ht="13.2" customHeight="1" x14ac:dyDescent="0.25">
      <c r="A3" s="197" t="s">
        <v>304</v>
      </c>
      <c r="B3" s="91"/>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s="116" customFormat="1" ht="13.2" customHeight="1" x14ac:dyDescent="0.25">
      <c r="A5" s="114"/>
      <c r="B5" s="115"/>
      <c r="C5" s="115"/>
      <c r="D5" s="115"/>
      <c r="K5" s="117"/>
    </row>
    <row r="6" spans="1:12" s="116" customFormat="1" ht="13.2" customHeight="1" x14ac:dyDescent="0.25">
      <c r="A6" s="114"/>
      <c r="B6" s="115"/>
      <c r="C6" s="115"/>
      <c r="D6" s="115"/>
      <c r="K6" s="191" t="s">
        <v>251</v>
      </c>
      <c r="L6" s="182"/>
    </row>
    <row r="7" spans="1:12" ht="13.2" customHeight="1" x14ac:dyDescent="0.25">
      <c r="B7" s="89"/>
      <c r="C7" s="109"/>
      <c r="D7" s="109"/>
      <c r="E7" s="109"/>
      <c r="F7" s="109"/>
      <c r="G7" s="109"/>
      <c r="H7" s="109"/>
      <c r="I7" s="109"/>
      <c r="K7" s="192" t="s">
        <v>252</v>
      </c>
      <c r="L7" s="193" t="s">
        <v>253</v>
      </c>
    </row>
    <row r="8" spans="1:12" ht="19.95" customHeight="1" x14ac:dyDescent="0.25">
      <c r="A8" s="94" t="s">
        <v>94</v>
      </c>
      <c r="B8" s="194" t="s">
        <v>287</v>
      </c>
      <c r="C8" s="100"/>
      <c r="D8" s="100"/>
      <c r="E8" s="120"/>
      <c r="F8" s="144"/>
      <c r="G8" s="105" t="s">
        <v>291</v>
      </c>
      <c r="I8" s="104"/>
      <c r="K8" s="218"/>
      <c r="L8" s="219"/>
    </row>
    <row r="9" spans="1:12" ht="19.95" customHeight="1" x14ac:dyDescent="0.25">
      <c r="A9" s="94" t="s">
        <v>110</v>
      </c>
      <c r="B9" s="194" t="s">
        <v>340</v>
      </c>
      <c r="C9" s="100"/>
      <c r="D9" s="100"/>
      <c r="E9" s="120"/>
      <c r="F9" s="144"/>
      <c r="G9" s="105" t="s">
        <v>292</v>
      </c>
      <c r="I9" s="106"/>
      <c r="J9" s="103"/>
      <c r="K9" s="217"/>
      <c r="L9" s="219"/>
    </row>
    <row r="10" spans="1:12" ht="13.2" customHeight="1" x14ac:dyDescent="0.25">
      <c r="K10" s="211"/>
      <c r="L10" s="212"/>
    </row>
    <row r="11" spans="1:12" ht="19.95" customHeight="1" x14ac:dyDescent="0.25">
      <c r="E11" t="s">
        <v>224</v>
      </c>
      <c r="H11" s="147" t="str">
        <f>IF('traiteur b'!F9="","",SUM('traiteur a'!H9:H11,'traiteur a'!H14:H16,'traiteur a'!H19:H22,'traiteur a'!H25:H27))</f>
        <v/>
      </c>
      <c r="K11" s="213"/>
      <c r="L11" s="214"/>
    </row>
    <row r="12" spans="1:12" ht="19.95" customHeight="1" x14ac:dyDescent="0.25">
      <c r="E12" s="12" t="s">
        <v>249</v>
      </c>
      <c r="H12" s="147" t="str">
        <f>IF(A16="x",0,IF(A17="x",2,IF(A18="x",4,IF(A19="x",6,IF(A20="x",8,"")))))</f>
        <v/>
      </c>
      <c r="K12" s="215"/>
      <c r="L12" s="216"/>
    </row>
    <row r="13" spans="1:12" ht="19.95" customHeight="1" x14ac:dyDescent="0.25">
      <c r="E13" s="18" t="s">
        <v>250</v>
      </c>
      <c r="F13" s="1" t="s">
        <v>290</v>
      </c>
      <c r="I13" s="162" t="str">
        <f>IF(H12="","",H11-H12)</f>
        <v/>
      </c>
      <c r="K13" s="211"/>
      <c r="L13" s="212"/>
    </row>
    <row r="14" spans="1:12" ht="19.95" customHeight="1" x14ac:dyDescent="0.25">
      <c r="H14" s="163" t="s">
        <v>173</v>
      </c>
      <c r="I14" s="164">
        <v>85</v>
      </c>
      <c r="K14" s="217"/>
      <c r="L14" s="218"/>
    </row>
    <row r="15" spans="1:12" ht="19.95" customHeight="1" x14ac:dyDescent="0.25">
      <c r="A15" s="87" t="s">
        <v>116</v>
      </c>
      <c r="K15" s="217"/>
      <c r="L15" s="218"/>
    </row>
    <row r="16" spans="1:12" ht="19.95" customHeight="1" x14ac:dyDescent="0.25">
      <c r="A16" s="145"/>
      <c r="B16" s="88" t="s">
        <v>266</v>
      </c>
      <c r="D16" s="182" t="s">
        <v>277</v>
      </c>
      <c r="J16" s="87">
        <v>1</v>
      </c>
      <c r="K16" s="217"/>
      <c r="L16" s="218"/>
    </row>
    <row r="17" spans="1:12" ht="19.95" customHeight="1" x14ac:dyDescent="0.25">
      <c r="A17" s="146"/>
      <c r="B17" s="88" t="s">
        <v>267</v>
      </c>
      <c r="D17" s="109" t="s">
        <v>356</v>
      </c>
      <c r="J17" s="87">
        <v>2</v>
      </c>
      <c r="K17" s="217"/>
      <c r="L17" s="218"/>
    </row>
    <row r="18" spans="1:12" ht="19.95" customHeight="1" x14ac:dyDescent="0.25">
      <c r="A18" s="145"/>
      <c r="B18" s="88" t="s">
        <v>268</v>
      </c>
      <c r="D18" s="109" t="s">
        <v>357</v>
      </c>
      <c r="J18" s="87">
        <v>3</v>
      </c>
      <c r="K18" s="217"/>
      <c r="L18" s="218"/>
    </row>
    <row r="19" spans="1:12" ht="19.95" customHeight="1" x14ac:dyDescent="0.25">
      <c r="A19" s="146"/>
      <c r="B19" s="88" t="s">
        <v>269</v>
      </c>
      <c r="D19" s="109" t="s">
        <v>358</v>
      </c>
      <c r="J19" s="87">
        <v>4</v>
      </c>
      <c r="K19" s="217"/>
      <c r="L19" s="218"/>
    </row>
    <row r="20" spans="1:12" ht="19.95" customHeight="1" x14ac:dyDescent="0.25">
      <c r="A20" s="146"/>
      <c r="B20" s="88" t="s">
        <v>270</v>
      </c>
      <c r="D20" s="109" t="s">
        <v>275</v>
      </c>
      <c r="K20" s="213"/>
      <c r="L20" s="214"/>
    </row>
    <row r="21" spans="1:12" ht="19.95" customHeight="1" x14ac:dyDescent="0.25">
      <c r="K21" s="217"/>
      <c r="L21" s="218"/>
    </row>
    <row r="22" spans="1:12" ht="19.95" customHeight="1" x14ac:dyDescent="0.25">
      <c r="K22" s="217"/>
      <c r="L22" s="218"/>
    </row>
    <row r="23" spans="1:12" ht="19.95" customHeight="1" x14ac:dyDescent="0.25">
      <c r="K23" s="217"/>
      <c r="L23" s="218"/>
    </row>
    <row r="24" spans="1:12" ht="19.95" customHeight="1" x14ac:dyDescent="0.25">
      <c r="K24" s="217"/>
      <c r="L24" s="218"/>
    </row>
    <row r="25" spans="1:12" ht="19.95" customHeight="1" x14ac:dyDescent="0.25">
      <c r="K25" s="217"/>
      <c r="L25" s="218"/>
    </row>
    <row r="26" spans="1:12" ht="19.95" customHeight="1" x14ac:dyDescent="0.25">
      <c r="K26" s="213"/>
      <c r="L26" s="214"/>
    </row>
    <row r="27" spans="1:12" ht="19.95" customHeight="1" x14ac:dyDescent="0.25">
      <c r="K27" s="217"/>
      <c r="L27" s="218"/>
    </row>
    <row r="28" spans="1:12" ht="19.95" customHeight="1" x14ac:dyDescent="0.25">
      <c r="K28" s="217"/>
      <c r="L28" s="218"/>
    </row>
    <row r="29" spans="1:12" ht="19.95" customHeight="1" x14ac:dyDescent="0.25">
      <c r="A29" s="309" t="s">
        <v>279</v>
      </c>
      <c r="B29" s="309"/>
      <c r="C29" s="309"/>
      <c r="D29" s="309"/>
      <c r="E29" s="309"/>
      <c r="F29" s="309"/>
      <c r="G29" s="309"/>
      <c r="H29" s="309"/>
      <c r="I29" s="309"/>
      <c r="K29" s="217"/>
      <c r="L29" s="218"/>
    </row>
    <row r="30" spans="1:12" ht="19.95" customHeight="1" x14ac:dyDescent="0.25">
      <c r="A30" s="309"/>
      <c r="B30" s="309"/>
      <c r="C30" s="309"/>
      <c r="D30" s="309"/>
      <c r="E30" s="309"/>
      <c r="F30" s="309"/>
      <c r="G30" s="309"/>
      <c r="H30" s="309"/>
      <c r="I30" s="309"/>
      <c r="K30" s="113"/>
      <c r="L30" s="107"/>
    </row>
    <row r="31" spans="1:12" ht="19.95" customHeight="1" x14ac:dyDescent="0.25">
      <c r="J31" s="109" t="s">
        <v>170</v>
      </c>
    </row>
  </sheetData>
  <sheetProtection sheet="1" objects="1" scenarios="1"/>
  <mergeCells count="2">
    <mergeCell ref="B4:I4"/>
    <mergeCell ref="A29:I30"/>
  </mergeCells>
  <phoneticPr fontId="12" type="noConversion"/>
  <dataValidations count="1">
    <dataValidation type="list" allowBlank="1" showInputMessage="1" showErrorMessage="1" errorTitle="Ihre Eingabe ist nicht korrekt" error="Bitte geben Sie den Buchstaben &quot;x&quot; in das gewünschte Feld ein. Danke" sqref="A16:A20" xr:uid="{00000000-0002-0000-1000-000000000000}">
      <formula1>$J$31</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17</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emballages!$J$15:$J$20</xm:f>
          </x14:formula1>
          <xm:sqref>F8:F9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L30"/>
  <sheetViews>
    <sheetView view="pageLayout" zoomScaleNormal="100" workbookViewId="0">
      <selection activeCell="F11" sqref="F11"/>
    </sheetView>
  </sheetViews>
  <sheetFormatPr baseColWidth="10" defaultRowHeight="19.95" customHeight="1" x14ac:dyDescent="0.25"/>
  <cols>
    <col min="1" max="1" width="6.33203125" style="8" customWidth="1"/>
    <col min="6" max="9" width="5.44140625" customWidth="1"/>
    <col min="10" max="10" width="5.44140625" hidden="1" customWidth="1"/>
    <col min="11" max="11" width="11.44140625" style="12" customWidth="1"/>
    <col min="12" max="12" width="56" customWidth="1"/>
  </cols>
  <sheetData>
    <row r="1" spans="1:12" ht="13.2" customHeight="1" x14ac:dyDescent="0.25">
      <c r="A1" s="86" t="s">
        <v>212</v>
      </c>
      <c r="B1" s="87"/>
      <c r="C1" s="87"/>
      <c r="D1" s="87"/>
      <c r="E1" s="87"/>
      <c r="F1" s="87"/>
      <c r="G1" s="87"/>
      <c r="H1" s="87"/>
      <c r="I1" s="87"/>
      <c r="J1" s="87"/>
    </row>
    <row r="2" spans="1:12" ht="13.2" customHeight="1" x14ac:dyDescent="0.25">
      <c r="A2" s="86"/>
      <c r="B2" s="89"/>
      <c r="C2" s="89"/>
      <c r="D2" s="89"/>
      <c r="E2" s="89"/>
      <c r="F2" s="89"/>
      <c r="G2" s="87"/>
      <c r="H2" s="87"/>
      <c r="I2" s="87"/>
      <c r="J2" s="87"/>
    </row>
    <row r="3" spans="1:12" ht="13.2" customHeight="1" x14ac:dyDescent="0.25">
      <c r="A3" s="90" t="s">
        <v>15</v>
      </c>
      <c r="B3" s="195" t="s">
        <v>359</v>
      </c>
      <c r="C3" s="91"/>
      <c r="D3" s="91"/>
      <c r="E3" s="92"/>
      <c r="F3" s="92"/>
      <c r="G3" s="92"/>
      <c r="H3" s="92"/>
      <c r="I3" s="92"/>
      <c r="J3" s="92"/>
      <c r="K3" s="129"/>
      <c r="L3" s="6"/>
    </row>
    <row r="4" spans="1:12" s="11" customFormat="1" ht="21.75" customHeight="1" x14ac:dyDescent="0.25">
      <c r="A4" s="151"/>
      <c r="B4" s="307" t="s">
        <v>188</v>
      </c>
      <c r="C4" s="308"/>
      <c r="D4" s="308"/>
      <c r="E4" s="308"/>
      <c r="F4" s="308"/>
      <c r="G4" s="308"/>
      <c r="H4" s="308"/>
      <c r="I4" s="308"/>
      <c r="K4" s="152"/>
      <c r="L4" s="143"/>
    </row>
    <row r="5" spans="1:12" ht="13.2" customHeight="1" x14ac:dyDescent="0.25">
      <c r="A5" s="94"/>
      <c r="B5" s="87"/>
      <c r="C5" s="87"/>
      <c r="D5" s="87"/>
      <c r="E5" s="87"/>
      <c r="F5" s="87"/>
      <c r="G5" s="87"/>
      <c r="H5" s="87"/>
      <c r="I5" s="87"/>
      <c r="J5" s="87"/>
    </row>
    <row r="6" spans="1:12" ht="13.2" customHeight="1" x14ac:dyDescent="0.25">
      <c r="A6" s="86" t="s">
        <v>46</v>
      </c>
      <c r="B6" s="312" t="s">
        <v>223</v>
      </c>
      <c r="C6" s="234"/>
      <c r="D6" s="234"/>
      <c r="E6" s="234"/>
      <c r="F6" s="234"/>
      <c r="G6" s="234"/>
      <c r="H6" s="234"/>
      <c r="I6" s="234"/>
      <c r="J6" s="89"/>
      <c r="K6" s="191" t="s">
        <v>251</v>
      </c>
      <c r="L6" s="182"/>
    </row>
    <row r="7" spans="1:12" ht="13.2" customHeight="1" x14ac:dyDescent="0.25">
      <c r="A7" s="86"/>
      <c r="B7" s="234" t="s">
        <v>360</v>
      </c>
      <c r="C7" s="234"/>
      <c r="D7" s="234"/>
      <c r="E7" s="234"/>
      <c r="F7" s="234"/>
      <c r="G7" s="234"/>
      <c r="H7" s="202"/>
      <c r="I7" s="202"/>
      <c r="J7" s="89"/>
      <c r="K7" s="192" t="s">
        <v>252</v>
      </c>
      <c r="L7" s="193" t="s">
        <v>253</v>
      </c>
    </row>
    <row r="8" spans="1:12" ht="13.2" customHeight="1" x14ac:dyDescent="0.25">
      <c r="A8" s="94"/>
      <c r="B8" s="234" t="s">
        <v>361</v>
      </c>
      <c r="C8" s="234"/>
      <c r="D8" s="234"/>
      <c r="E8" s="234"/>
      <c r="F8" s="234"/>
      <c r="G8" s="234"/>
      <c r="H8" s="234"/>
      <c r="I8" s="202"/>
      <c r="J8" s="87"/>
      <c r="K8" s="130"/>
      <c r="L8" s="206"/>
    </row>
    <row r="9" spans="1:12" ht="13.2" customHeight="1" x14ac:dyDescent="0.25">
      <c r="A9" s="94"/>
      <c r="B9" s="124"/>
      <c r="C9" s="95"/>
      <c r="D9" s="95"/>
      <c r="E9" s="95"/>
      <c r="F9" s="87"/>
      <c r="G9" s="87"/>
      <c r="H9" s="87"/>
      <c r="I9" s="87"/>
      <c r="J9" s="87"/>
      <c r="K9" s="209"/>
      <c r="L9" s="210"/>
    </row>
    <row r="10" spans="1:12" ht="13.2" customHeight="1" x14ac:dyDescent="0.25">
      <c r="A10" s="94"/>
      <c r="B10" s="333" t="s">
        <v>362</v>
      </c>
      <c r="C10" s="333"/>
      <c r="D10" s="333"/>
      <c r="E10" s="333"/>
      <c r="F10" s="323"/>
      <c r="G10" s="87"/>
      <c r="H10" s="87"/>
      <c r="I10" s="87"/>
      <c r="J10" s="87"/>
      <c r="K10" s="211"/>
      <c r="L10" s="212"/>
    </row>
    <row r="11" spans="1:12" ht="19.95" customHeight="1" x14ac:dyDescent="0.25">
      <c r="A11" s="94" t="s">
        <v>47</v>
      </c>
      <c r="B11" s="204" t="s">
        <v>363</v>
      </c>
      <c r="C11" s="204"/>
      <c r="D11" s="204"/>
      <c r="E11" s="204"/>
      <c r="F11" s="144"/>
      <c r="G11" s="87" t="s">
        <v>171</v>
      </c>
      <c r="H11" s="147" t="str">
        <f>IF(F11="","",F11)</f>
        <v/>
      </c>
      <c r="I11" s="87"/>
      <c r="J11" s="87"/>
      <c r="K11" s="213"/>
      <c r="L11" s="222"/>
    </row>
    <row r="12" spans="1:12" ht="19.95" customHeight="1" x14ac:dyDescent="0.25">
      <c r="A12" s="94" t="s">
        <v>48</v>
      </c>
      <c r="B12" s="330" t="s">
        <v>364</v>
      </c>
      <c r="C12" s="330"/>
      <c r="D12" s="330"/>
      <c r="E12" s="330"/>
      <c r="F12" s="144"/>
      <c r="G12" s="87" t="s">
        <v>171</v>
      </c>
      <c r="H12" s="147" t="str">
        <f>IF(F12="","",F12)</f>
        <v/>
      </c>
      <c r="I12" s="87"/>
      <c r="J12" s="87"/>
      <c r="K12" s="211"/>
      <c r="L12" s="212"/>
    </row>
    <row r="13" spans="1:12" ht="13.2" customHeight="1" x14ac:dyDescent="0.25">
      <c r="A13" s="94"/>
      <c r="B13" s="337"/>
      <c r="C13" s="337"/>
      <c r="D13" s="337"/>
      <c r="E13" s="337"/>
      <c r="F13" s="87"/>
      <c r="G13" s="87"/>
      <c r="H13" s="87"/>
      <c r="I13" s="87"/>
      <c r="J13" s="87"/>
      <c r="K13" s="211"/>
      <c r="L13" s="212"/>
    </row>
    <row r="14" spans="1:12" ht="13.2" customHeight="1" x14ac:dyDescent="0.25">
      <c r="A14" s="94"/>
      <c r="B14" s="140"/>
      <c r="C14" s="140"/>
      <c r="D14" s="140"/>
      <c r="E14" s="140"/>
      <c r="F14" s="87"/>
      <c r="G14" s="87"/>
      <c r="H14" s="87"/>
      <c r="I14" s="87"/>
      <c r="J14" s="87"/>
      <c r="K14" s="215"/>
      <c r="L14" s="216"/>
    </row>
    <row r="15" spans="1:12" ht="28.2" customHeight="1" x14ac:dyDescent="0.25">
      <c r="A15" s="94"/>
      <c r="B15" s="333" t="s">
        <v>365</v>
      </c>
      <c r="C15" s="333"/>
      <c r="D15" s="333"/>
      <c r="E15" s="333"/>
      <c r="F15" s="323"/>
      <c r="G15" s="87"/>
      <c r="H15" s="87"/>
      <c r="I15" s="87"/>
      <c r="J15" s="87"/>
      <c r="K15" s="217"/>
      <c r="L15" s="218"/>
    </row>
    <row r="16" spans="1:12" ht="19.95" customHeight="1" x14ac:dyDescent="0.25">
      <c r="A16" s="94" t="s">
        <v>49</v>
      </c>
      <c r="B16" s="194" t="s">
        <v>366</v>
      </c>
      <c r="C16" s="194"/>
      <c r="D16" s="194"/>
      <c r="E16" s="194"/>
      <c r="F16" s="144"/>
      <c r="G16" s="87" t="s">
        <v>171</v>
      </c>
      <c r="H16" s="147" t="str">
        <f t="shared" ref="H16:H22" si="0">IF(F16="","",F16)</f>
        <v/>
      </c>
      <c r="I16" s="87"/>
      <c r="J16" s="87">
        <v>1</v>
      </c>
      <c r="K16" s="213"/>
      <c r="L16" s="214"/>
    </row>
    <row r="17" spans="1:12" ht="19.95" customHeight="1" x14ac:dyDescent="0.25">
      <c r="A17" s="94" t="s">
        <v>50</v>
      </c>
      <c r="B17" s="194" t="s">
        <v>367</v>
      </c>
      <c r="C17" s="194"/>
      <c r="D17" s="194"/>
      <c r="E17" s="194"/>
      <c r="F17" s="144"/>
      <c r="G17" s="87" t="s">
        <v>171</v>
      </c>
      <c r="H17" s="147" t="str">
        <f t="shared" si="0"/>
        <v/>
      </c>
      <c r="I17" s="87"/>
      <c r="J17" s="87">
        <v>2</v>
      </c>
      <c r="K17" s="217"/>
      <c r="L17" s="218"/>
    </row>
    <row r="18" spans="1:12" ht="19.95" customHeight="1" x14ac:dyDescent="0.25">
      <c r="A18" s="94" t="s">
        <v>51</v>
      </c>
      <c r="B18" s="194" t="s">
        <v>368</v>
      </c>
      <c r="C18" s="194"/>
      <c r="D18" s="194"/>
      <c r="E18" s="194"/>
      <c r="F18" s="144"/>
      <c r="G18" s="87" t="s">
        <v>171</v>
      </c>
      <c r="H18" s="147" t="str">
        <f t="shared" si="0"/>
        <v/>
      </c>
      <c r="I18" s="87"/>
      <c r="J18" s="87">
        <v>3</v>
      </c>
      <c r="K18" s="217"/>
      <c r="L18" s="218"/>
    </row>
    <row r="19" spans="1:12" ht="19.95" customHeight="1" x14ac:dyDescent="0.25">
      <c r="A19" s="94" t="s">
        <v>52</v>
      </c>
      <c r="B19" s="194" t="s">
        <v>369</v>
      </c>
      <c r="C19" s="194"/>
      <c r="D19" s="194"/>
      <c r="E19" s="194"/>
      <c r="F19" s="144"/>
      <c r="G19" s="87" t="s">
        <v>171</v>
      </c>
      <c r="H19" s="147" t="str">
        <f t="shared" si="0"/>
        <v/>
      </c>
      <c r="I19" s="87"/>
      <c r="J19" s="87">
        <v>4</v>
      </c>
      <c r="K19" s="217"/>
      <c r="L19" s="218"/>
    </row>
    <row r="20" spans="1:12" ht="19.95" customHeight="1" x14ac:dyDescent="0.25">
      <c r="A20" s="94" t="s">
        <v>53</v>
      </c>
      <c r="B20" s="322" t="s">
        <v>370</v>
      </c>
      <c r="C20" s="336"/>
      <c r="D20" s="336"/>
      <c r="E20" s="205"/>
      <c r="F20" s="144"/>
      <c r="G20" s="87" t="s">
        <v>171</v>
      </c>
      <c r="H20" s="147" t="str">
        <f t="shared" si="0"/>
        <v/>
      </c>
      <c r="I20" s="87"/>
      <c r="J20" s="87"/>
      <c r="K20" s="217"/>
      <c r="L20" s="218"/>
    </row>
    <row r="21" spans="1:12" ht="19.95" customHeight="1" x14ac:dyDescent="0.25">
      <c r="A21" s="94" t="s">
        <v>54</v>
      </c>
      <c r="B21" s="194" t="s">
        <v>371</v>
      </c>
      <c r="C21" s="194"/>
      <c r="D21" s="194"/>
      <c r="E21" s="194"/>
      <c r="F21" s="144"/>
      <c r="G21" s="87" t="s">
        <v>171</v>
      </c>
      <c r="H21" s="147" t="str">
        <f t="shared" si="0"/>
        <v/>
      </c>
      <c r="I21" s="87"/>
      <c r="J21" s="87"/>
      <c r="K21" s="217"/>
      <c r="L21" s="218"/>
    </row>
    <row r="22" spans="1:12" ht="19.95" customHeight="1" x14ac:dyDescent="0.25">
      <c r="A22" s="94" t="s">
        <v>55</v>
      </c>
      <c r="B22" s="194" t="s">
        <v>372</v>
      </c>
      <c r="C22" s="194"/>
      <c r="D22" s="194"/>
      <c r="E22" s="194"/>
      <c r="F22" s="144"/>
      <c r="G22" s="87" t="s">
        <v>171</v>
      </c>
      <c r="H22" s="147" t="str">
        <f t="shared" si="0"/>
        <v/>
      </c>
      <c r="I22" s="87"/>
      <c r="J22" s="87"/>
      <c r="K22" s="213"/>
      <c r="L22" s="214"/>
    </row>
    <row r="23" spans="1:12" ht="13.2" customHeight="1" x14ac:dyDescent="0.25">
      <c r="A23" s="94"/>
      <c r="B23" s="140"/>
      <c r="C23" s="140"/>
      <c r="D23" s="140"/>
      <c r="E23" s="140"/>
      <c r="F23" s="87"/>
      <c r="G23" s="87"/>
      <c r="H23" s="87"/>
      <c r="I23" s="87"/>
      <c r="J23" s="87"/>
      <c r="K23" s="211"/>
      <c r="L23" s="212"/>
    </row>
    <row r="24" spans="1:12" ht="19.95" customHeight="1" x14ac:dyDescent="0.25">
      <c r="A24" s="94"/>
      <c r="B24" s="87"/>
      <c r="C24" s="87"/>
      <c r="D24" s="87"/>
      <c r="E24" s="109" t="s">
        <v>224</v>
      </c>
      <c r="F24" s="87"/>
      <c r="G24" s="87"/>
      <c r="H24" s="147" t="str">
        <f>IF(H22="","",SUM(H11:H12,H16:H22))</f>
        <v/>
      </c>
      <c r="I24" s="116"/>
      <c r="J24" s="87"/>
      <c r="K24" s="213"/>
      <c r="L24" s="214"/>
    </row>
    <row r="25" spans="1:12" ht="19.95" customHeight="1" x14ac:dyDescent="0.25">
      <c r="A25" s="94"/>
      <c r="B25" s="87"/>
      <c r="C25" s="87"/>
      <c r="D25" s="87"/>
      <c r="E25" s="18" t="s">
        <v>250</v>
      </c>
      <c r="F25" s="1" t="s">
        <v>290</v>
      </c>
      <c r="G25" s="87"/>
      <c r="H25" s="116"/>
      <c r="I25" s="162" t="str">
        <f>IF(H24="","",H24)</f>
        <v/>
      </c>
      <c r="J25" s="87"/>
      <c r="K25" s="217"/>
      <c r="L25" s="218"/>
    </row>
    <row r="26" spans="1:12" ht="19.95" customHeight="1" x14ac:dyDescent="0.25">
      <c r="A26" s="94"/>
      <c r="B26" s="87"/>
      <c r="C26" s="87"/>
      <c r="D26" s="87"/>
      <c r="E26" s="87"/>
      <c r="F26" s="87"/>
      <c r="G26" s="87"/>
      <c r="H26" s="163" t="s">
        <v>173</v>
      </c>
      <c r="I26" s="164">
        <v>45</v>
      </c>
      <c r="J26" s="87"/>
      <c r="K26" s="217"/>
      <c r="L26" s="218"/>
    </row>
    <row r="27" spans="1:12" ht="19.95" customHeight="1" x14ac:dyDescent="0.25">
      <c r="A27" s="94"/>
      <c r="B27" s="87"/>
      <c r="C27" s="87"/>
      <c r="D27" s="87"/>
      <c r="E27" s="87"/>
      <c r="F27" s="87"/>
      <c r="G27" s="87"/>
      <c r="H27" s="87"/>
      <c r="I27" s="87"/>
      <c r="J27" s="87"/>
      <c r="K27" s="217"/>
      <c r="L27" s="218"/>
    </row>
    <row r="28" spans="1:12" ht="19.95" customHeight="1" x14ac:dyDescent="0.25">
      <c r="A28" s="94"/>
      <c r="B28" s="87"/>
      <c r="C28" s="87"/>
      <c r="D28" s="87"/>
      <c r="E28" s="87"/>
      <c r="F28" s="87"/>
      <c r="G28" s="87"/>
      <c r="H28" s="87"/>
      <c r="I28" s="87"/>
      <c r="J28" s="87"/>
      <c r="K28" s="213"/>
      <c r="L28" s="214"/>
    </row>
    <row r="29" spans="1:12" ht="19.95" customHeight="1" x14ac:dyDescent="0.25">
      <c r="A29" s="94"/>
      <c r="B29" s="87"/>
      <c r="C29" s="87"/>
      <c r="D29" s="87"/>
      <c r="E29" s="87"/>
      <c r="F29" s="87"/>
      <c r="G29" s="87"/>
      <c r="H29" s="87"/>
      <c r="I29" s="87"/>
      <c r="J29" s="87"/>
      <c r="K29" s="217"/>
      <c r="L29" s="218"/>
    </row>
    <row r="30" spans="1:12" ht="19.95" customHeight="1" x14ac:dyDescent="0.25">
      <c r="A30" s="94"/>
      <c r="B30" s="87"/>
      <c r="C30" s="87"/>
      <c r="D30" s="87"/>
      <c r="E30" s="87"/>
      <c r="F30" s="87"/>
      <c r="G30" s="87"/>
      <c r="H30" s="87"/>
      <c r="I30" s="87"/>
      <c r="J30" s="87"/>
      <c r="K30" s="217"/>
      <c r="L30" s="218"/>
    </row>
  </sheetData>
  <sheetProtection sheet="1" objects="1" scenarios="1"/>
  <mergeCells count="8">
    <mergeCell ref="B20:D20"/>
    <mergeCell ref="B10:F10"/>
    <mergeCell ref="B12:E13"/>
    <mergeCell ref="B15:F15"/>
    <mergeCell ref="B4:I4"/>
    <mergeCell ref="B6:I6"/>
    <mergeCell ref="B7:G7"/>
    <mergeCell ref="B8:H8"/>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18</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emballages!$J$15:$J$20</xm:f>
          </x14:formula1>
          <xm:sqref>F11:F12 F16:F22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BA8B-D5FA-47C3-9B40-1F6178CCD653}">
  <dimension ref="A1:C22"/>
  <sheetViews>
    <sheetView view="pageLayout" zoomScale="80" zoomScaleNormal="100" zoomScalePageLayoutView="80" workbookViewId="0">
      <selection activeCell="B3" sqref="B3"/>
    </sheetView>
  </sheetViews>
  <sheetFormatPr baseColWidth="10" defaultColWidth="11.44140625" defaultRowHeight="13.2" x14ac:dyDescent="0.25"/>
  <cols>
    <col min="1" max="1" width="63.88671875" style="224" customWidth="1"/>
    <col min="2" max="2" width="19.21875" style="224" customWidth="1"/>
    <col min="3" max="6" width="11.44140625" style="224"/>
    <col min="7" max="7" width="12.5546875" style="224" customWidth="1"/>
    <col min="8" max="16384" width="11.44140625" style="224"/>
  </cols>
  <sheetData>
    <row r="1" spans="1:3" ht="22.8" x14ac:dyDescent="0.25">
      <c r="A1" s="223" t="s">
        <v>409</v>
      </c>
    </row>
    <row r="3" spans="1:3" ht="12.75" customHeight="1" x14ac:dyDescent="0.25">
      <c r="A3" s="225" t="s">
        <v>410</v>
      </c>
      <c r="B3" s="226">
        <f>'titre 1a'!D12</f>
        <v>0</v>
      </c>
      <c r="C3" s="226"/>
    </row>
    <row r="4" spans="1:3" x14ac:dyDescent="0.25">
      <c r="A4" s="227" t="s">
        <v>411</v>
      </c>
      <c r="B4" s="226">
        <f>'titre 1a'!D14</f>
        <v>0</v>
      </c>
      <c r="C4" s="226"/>
    </row>
    <row r="6" spans="1:3" ht="21" x14ac:dyDescent="0.25">
      <c r="A6" s="228" t="s">
        <v>412</v>
      </c>
    </row>
    <row r="7" spans="1:3" ht="13.8" x14ac:dyDescent="0.25">
      <c r="A7" s="229"/>
    </row>
    <row r="8" spans="1:3" ht="28.2" customHeight="1" x14ac:dyDescent="0.25">
      <c r="A8" s="230" t="s">
        <v>413</v>
      </c>
      <c r="B8" s="231" t="s">
        <v>414</v>
      </c>
    </row>
    <row r="9" spans="1:3" ht="28.2" customHeight="1" x14ac:dyDescent="0.25">
      <c r="A9" s="230" t="s">
        <v>415</v>
      </c>
      <c r="B9" s="231" t="s">
        <v>416</v>
      </c>
    </row>
    <row r="10" spans="1:3" ht="28.2" customHeight="1" x14ac:dyDescent="0.25">
      <c r="A10" s="230" t="s">
        <v>417</v>
      </c>
      <c r="B10" s="231" t="s">
        <v>418</v>
      </c>
    </row>
    <row r="11" spans="1:3" ht="28.2" customHeight="1" x14ac:dyDescent="0.25">
      <c r="A11" s="230" t="s">
        <v>419</v>
      </c>
      <c r="B11" s="231" t="s">
        <v>420</v>
      </c>
    </row>
    <row r="12" spans="1:3" ht="28.2" customHeight="1" x14ac:dyDescent="0.25">
      <c r="A12" s="230" t="s">
        <v>421</v>
      </c>
      <c r="B12" s="231" t="s">
        <v>422</v>
      </c>
    </row>
    <row r="13" spans="1:3" ht="28.2" customHeight="1" x14ac:dyDescent="0.25">
      <c r="A13" s="230" t="s">
        <v>423</v>
      </c>
      <c r="B13" s="231" t="s">
        <v>422</v>
      </c>
    </row>
    <row r="14" spans="1:3" ht="28.2" customHeight="1" x14ac:dyDescent="0.25">
      <c r="A14" s="230" t="s">
        <v>424</v>
      </c>
      <c r="B14" s="231" t="s">
        <v>422</v>
      </c>
    </row>
    <row r="15" spans="1:3" ht="28.2" customHeight="1" x14ac:dyDescent="0.25">
      <c r="A15" s="230" t="s">
        <v>425</v>
      </c>
      <c r="B15" s="231" t="s">
        <v>422</v>
      </c>
    </row>
    <row r="18" spans="1:1" x14ac:dyDescent="0.25">
      <c r="A18" s="232" t="s">
        <v>426</v>
      </c>
    </row>
    <row r="19" spans="1:1" ht="28.2" customHeight="1" x14ac:dyDescent="0.25">
      <c r="A19" s="229"/>
    </row>
    <row r="20" spans="1:1" ht="13.8" x14ac:dyDescent="0.25">
      <c r="A20" s="229"/>
    </row>
    <row r="21" spans="1:1" x14ac:dyDescent="0.25">
      <c r="A21" s="232" t="s">
        <v>427</v>
      </c>
    </row>
    <row r="22" spans="1:1" ht="28.2" customHeight="1" x14ac:dyDescent="0.25"/>
  </sheetData>
  <sheetProtection sheet="1" objects="1" scenarios="1"/>
  <conditionalFormatting sqref="B3:B4">
    <cfRule type="cellIs" dxfId="9" priority="1" operator="equal">
      <formula>0</formula>
    </cfRule>
  </conditionalFormatting>
  <pageMargins left="0.78740157499999996" right="0.78740157499999996" top="0.984251969" bottom="0.984251969" header="0.4921259845" footer="0.4921259845"/>
  <pageSetup paperSize="9" orientation="portrait" r:id="rId1"/>
  <headerFooter alignWithMargins="0">
    <oddFooter>&amp;Cpage 1b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O27"/>
  <sheetViews>
    <sheetView view="pageLayout" zoomScaleNormal="100" workbookViewId="0">
      <selection activeCell="H5" sqref="H5"/>
    </sheetView>
  </sheetViews>
  <sheetFormatPr baseColWidth="10" defaultRowHeight="13.2" x14ac:dyDescent="0.25"/>
  <cols>
    <col min="1" max="1" width="7.109375" customWidth="1"/>
    <col min="6" max="9" width="5.44140625" customWidth="1"/>
  </cols>
  <sheetData>
    <row r="1" spans="1:15" ht="13.2" customHeight="1" x14ac:dyDescent="0.25">
      <c r="A1" s="86" t="s">
        <v>212</v>
      </c>
      <c r="B1" s="87"/>
      <c r="C1" s="87"/>
      <c r="D1" s="87"/>
      <c r="E1" s="87"/>
      <c r="F1" s="116"/>
      <c r="G1" s="87"/>
      <c r="H1" s="87"/>
      <c r="I1" s="87"/>
      <c r="J1" s="87"/>
    </row>
    <row r="2" spans="1:15" ht="13.2" customHeight="1" x14ac:dyDescent="0.25">
      <c r="A2" s="86"/>
      <c r="B2" s="89"/>
      <c r="C2" s="89"/>
      <c r="D2" s="89"/>
      <c r="E2" s="89"/>
      <c r="F2" s="115"/>
      <c r="G2" s="87"/>
      <c r="H2" s="87"/>
      <c r="I2" s="87"/>
      <c r="J2" s="87"/>
    </row>
    <row r="3" spans="1:15" ht="13.2" customHeight="1" x14ac:dyDescent="0.25">
      <c r="A3" s="90" t="s">
        <v>95</v>
      </c>
      <c r="B3" s="10" t="s">
        <v>373</v>
      </c>
      <c r="C3" s="91"/>
      <c r="D3" s="91"/>
      <c r="E3" s="92"/>
      <c r="F3" s="92"/>
      <c r="G3" s="92"/>
      <c r="H3" s="92"/>
      <c r="I3" s="92"/>
      <c r="J3" s="92"/>
      <c r="K3" s="6"/>
      <c r="L3" s="6"/>
      <c r="M3" s="6"/>
      <c r="N3" s="6"/>
      <c r="O3" s="14"/>
    </row>
    <row r="4" spans="1:15" ht="13.2" customHeight="1" x14ac:dyDescent="0.25">
      <c r="A4" s="94"/>
      <c r="B4" s="87"/>
      <c r="C4" s="87"/>
      <c r="D4" s="87"/>
      <c r="E4" s="87"/>
      <c r="F4" s="116"/>
      <c r="G4" s="87"/>
      <c r="H4" s="87"/>
      <c r="I4" s="87"/>
      <c r="J4" s="87"/>
    </row>
    <row r="5" spans="1:15" ht="19.95" customHeight="1" x14ac:dyDescent="0.25">
      <c r="A5" s="94" t="s">
        <v>13</v>
      </c>
      <c r="B5" s="24" t="s">
        <v>374</v>
      </c>
      <c r="C5" s="100"/>
      <c r="D5" s="100"/>
      <c r="E5" s="100"/>
      <c r="F5" s="119"/>
      <c r="G5" s="120"/>
      <c r="H5" s="147" t="str">
        <f>IF(désossage!F14="","",désossage!F14)</f>
        <v/>
      </c>
      <c r="I5" t="s">
        <v>381</v>
      </c>
      <c r="J5" s="87"/>
    </row>
    <row r="6" spans="1:15" ht="19.95" customHeight="1" x14ac:dyDescent="0.25">
      <c r="A6" s="94" t="s">
        <v>85</v>
      </c>
      <c r="B6" s="24" t="s">
        <v>375</v>
      </c>
      <c r="C6" s="100"/>
      <c r="D6" s="100"/>
      <c r="E6" s="100"/>
      <c r="F6" s="119"/>
      <c r="G6" s="120"/>
      <c r="H6" s="147" t="str">
        <f>IF('plats b'!F13="","",'plats b'!F13)</f>
        <v/>
      </c>
      <c r="I6" t="s">
        <v>381</v>
      </c>
      <c r="J6" s="87"/>
    </row>
    <row r="7" spans="1:15" ht="19.95" customHeight="1" x14ac:dyDescent="0.25">
      <c r="A7" s="94" t="s">
        <v>108</v>
      </c>
      <c r="B7" s="24" t="s">
        <v>376</v>
      </c>
      <c r="C7" s="100"/>
      <c r="D7" s="100"/>
      <c r="E7" s="100"/>
      <c r="F7" s="119"/>
      <c r="G7" s="120"/>
      <c r="H7" s="147" t="str">
        <f>IF('articles prêts 1b'!F8="","",'articles prêts 1b'!F8)</f>
        <v/>
      </c>
      <c r="I7" t="s">
        <v>381</v>
      </c>
      <c r="J7" s="87"/>
    </row>
    <row r="8" spans="1:15" ht="19.95" customHeight="1" x14ac:dyDescent="0.25">
      <c r="A8" s="94" t="s">
        <v>22</v>
      </c>
      <c r="B8" s="24" t="s">
        <v>377</v>
      </c>
      <c r="C8" s="100"/>
      <c r="D8" s="100"/>
      <c r="E8" s="100"/>
      <c r="F8" s="119"/>
      <c r="G8" s="120"/>
      <c r="H8" s="147" t="str">
        <f>IF('articles prêts 2'!F16="","",'articles prêts 2'!F16)</f>
        <v/>
      </c>
      <c r="I8" t="s">
        <v>381</v>
      </c>
      <c r="J8" s="87"/>
    </row>
    <row r="9" spans="1:15" ht="19.95" customHeight="1" x14ac:dyDescent="0.25">
      <c r="A9" s="94" t="s">
        <v>32</v>
      </c>
      <c r="B9" s="24" t="s">
        <v>378</v>
      </c>
      <c r="C9" s="100"/>
      <c r="D9" s="100"/>
      <c r="E9" s="100"/>
      <c r="F9" s="119"/>
      <c r="G9" s="120"/>
      <c r="H9" s="147" t="str">
        <f>IF('articles prêts 3'!F14="","",'articles prêts 3'!F14)</f>
        <v/>
      </c>
      <c r="I9" t="s">
        <v>381</v>
      </c>
      <c r="J9" s="87"/>
    </row>
    <row r="10" spans="1:15" ht="19.95" customHeight="1" x14ac:dyDescent="0.25">
      <c r="A10" s="94" t="s">
        <v>39</v>
      </c>
      <c r="B10" s="24" t="s">
        <v>379</v>
      </c>
      <c r="C10" s="100"/>
      <c r="D10" s="100"/>
      <c r="E10" s="100"/>
      <c r="F10" s="119"/>
      <c r="G10" s="120"/>
      <c r="H10" s="147" t="str">
        <f>IF(emballages!F12="","",emballages!F12)</f>
        <v/>
      </c>
      <c r="I10" t="s">
        <v>381</v>
      </c>
      <c r="J10" s="87"/>
    </row>
    <row r="11" spans="1:15" ht="19.95" customHeight="1" x14ac:dyDescent="0.25">
      <c r="A11" s="94" t="s">
        <v>93</v>
      </c>
      <c r="B11" s="24" t="s">
        <v>380</v>
      </c>
      <c r="C11" s="100"/>
      <c r="D11" s="100"/>
      <c r="E11" s="100"/>
      <c r="F11" s="119"/>
      <c r="G11" s="120"/>
      <c r="H11" s="147" t="str">
        <f>IF('traiteur b'!F8="","",'traiteur b'!F8)</f>
        <v/>
      </c>
      <c r="I11" t="s">
        <v>381</v>
      </c>
      <c r="J11" s="87"/>
    </row>
    <row r="12" spans="1:15" ht="19.95" customHeight="1" x14ac:dyDescent="0.25">
      <c r="A12" s="94"/>
      <c r="B12" s="87"/>
      <c r="C12" s="87"/>
      <c r="D12" s="87"/>
      <c r="E12" s="87"/>
      <c r="F12" s="118"/>
      <c r="G12" s="87"/>
      <c r="H12" s="104"/>
      <c r="I12" s="87"/>
      <c r="J12" s="87"/>
    </row>
    <row r="13" spans="1:15" ht="19.95" customHeight="1" x14ac:dyDescent="0.25">
      <c r="A13" s="94"/>
      <c r="B13" s="87"/>
      <c r="C13" s="87"/>
      <c r="D13" s="87"/>
      <c r="E13" s="109" t="s">
        <v>224</v>
      </c>
      <c r="F13" s="116"/>
      <c r="G13" s="87"/>
      <c r="H13" s="147" t="str">
        <f>IF(COUNT(H5:H11)=7,IF(H11="","",SUM(H5:H11)),"")</f>
        <v/>
      </c>
      <c r="I13" s="116"/>
      <c r="J13" s="87"/>
      <c r="K13" s="165" t="s">
        <v>173</v>
      </c>
      <c r="L13" s="166">
        <v>35</v>
      </c>
    </row>
    <row r="14" spans="1:15" ht="19.95" customHeight="1" x14ac:dyDescent="0.25">
      <c r="A14" s="168" t="s">
        <v>233</v>
      </c>
      <c r="B14" s="169"/>
      <c r="C14" s="169"/>
      <c r="D14" s="169"/>
      <c r="E14" s="170"/>
      <c r="F14" s="1" t="s">
        <v>384</v>
      </c>
      <c r="G14" s="87"/>
      <c r="H14" s="116"/>
      <c r="I14" s="157" t="str">
        <f>IF(H13="","",IF(H13="","",MROUND((((H13)*5)/(COUNT(H5:H11)*5))+1,0.5)))</f>
        <v/>
      </c>
      <c r="J14" s="1"/>
      <c r="K14" s="1" t="s">
        <v>290</v>
      </c>
    </row>
    <row r="15" spans="1:15" x14ac:dyDescent="0.25">
      <c r="A15" s="87"/>
      <c r="B15" s="87"/>
      <c r="C15" s="87"/>
      <c r="D15" s="87"/>
      <c r="E15" s="87"/>
      <c r="F15" s="87"/>
      <c r="G15" s="87"/>
      <c r="H15" s="87"/>
      <c r="I15" s="87"/>
      <c r="J15" s="87"/>
    </row>
    <row r="16" spans="1:15" x14ac:dyDescent="0.25">
      <c r="A16" s="87"/>
      <c r="B16" s="87"/>
      <c r="C16" s="87"/>
      <c r="D16" s="87"/>
      <c r="E16" s="87"/>
      <c r="F16" s="87"/>
      <c r="G16" s="87"/>
      <c r="H16" s="87"/>
      <c r="I16" s="87"/>
      <c r="J16" s="87"/>
    </row>
    <row r="17" spans="1:10" x14ac:dyDescent="0.25">
      <c r="A17" s="87"/>
      <c r="B17" s="87"/>
      <c r="C17" s="87"/>
      <c r="D17" s="87"/>
      <c r="E17" s="87"/>
      <c r="F17" s="87"/>
      <c r="G17" s="87"/>
      <c r="H17" s="87"/>
      <c r="I17" s="87"/>
      <c r="J17" s="87"/>
    </row>
    <row r="18" spans="1:10" x14ac:dyDescent="0.25">
      <c r="A18" s="87"/>
      <c r="B18" s="87"/>
      <c r="C18" s="87"/>
      <c r="D18" s="87"/>
      <c r="E18" s="87"/>
      <c r="F18" s="87"/>
      <c r="G18" s="87"/>
      <c r="H18" s="87"/>
      <c r="I18" s="87"/>
      <c r="J18" s="87"/>
    </row>
    <row r="19" spans="1:10" x14ac:dyDescent="0.25">
      <c r="A19" s="87"/>
      <c r="B19" s="87"/>
      <c r="C19" s="87"/>
      <c r="D19" s="87"/>
      <c r="E19" s="87"/>
      <c r="F19" s="87"/>
      <c r="G19" s="87"/>
      <c r="H19" s="87"/>
      <c r="I19" s="87"/>
      <c r="J19" s="87"/>
    </row>
    <row r="20" spans="1:10" x14ac:dyDescent="0.25">
      <c r="A20" s="87"/>
      <c r="B20" s="87"/>
      <c r="C20" s="87"/>
      <c r="D20" s="87"/>
      <c r="E20" s="87"/>
      <c r="F20" s="87"/>
      <c r="G20" s="87"/>
      <c r="H20" s="87"/>
      <c r="I20" s="87"/>
      <c r="J20" s="87"/>
    </row>
    <row r="21" spans="1:10" x14ac:dyDescent="0.25">
      <c r="A21" s="87"/>
      <c r="B21" s="87"/>
      <c r="C21" s="87"/>
      <c r="D21" s="87"/>
      <c r="E21" s="87"/>
      <c r="F21" s="87"/>
      <c r="G21" s="87"/>
      <c r="H21" s="87"/>
      <c r="I21" s="87"/>
      <c r="J21" s="87"/>
    </row>
    <row r="22" spans="1:10" x14ac:dyDescent="0.25">
      <c r="A22" s="87"/>
      <c r="B22" s="87"/>
      <c r="C22" s="87"/>
      <c r="D22" s="87"/>
      <c r="E22" s="87"/>
      <c r="F22" s="87"/>
      <c r="G22" s="87"/>
      <c r="H22" s="87"/>
      <c r="I22" s="87"/>
      <c r="J22" s="87"/>
    </row>
    <row r="23" spans="1:10" x14ac:dyDescent="0.25">
      <c r="A23" s="87"/>
      <c r="B23" s="87"/>
      <c r="C23" s="87"/>
      <c r="D23" s="87"/>
      <c r="E23" s="87"/>
      <c r="F23" s="87"/>
      <c r="G23" s="87"/>
      <c r="H23" s="87"/>
      <c r="I23" s="87"/>
      <c r="J23" s="87"/>
    </row>
    <row r="24" spans="1:10" x14ac:dyDescent="0.25">
      <c r="A24" s="87"/>
      <c r="B24" s="87"/>
      <c r="C24" s="87"/>
      <c r="D24" s="87"/>
      <c r="E24" s="87"/>
      <c r="F24" s="87"/>
      <c r="G24" s="87"/>
      <c r="H24" s="87"/>
      <c r="I24" s="87"/>
      <c r="J24" s="87"/>
    </row>
    <row r="25" spans="1:10" x14ac:dyDescent="0.25">
      <c r="A25" s="87"/>
      <c r="B25" s="87"/>
      <c r="C25" s="87"/>
      <c r="D25" s="87"/>
      <c r="E25" s="87"/>
      <c r="F25" s="87"/>
      <c r="G25" s="87"/>
      <c r="H25" s="87"/>
      <c r="I25" s="87"/>
      <c r="J25" s="87"/>
    </row>
    <row r="26" spans="1:10" x14ac:dyDescent="0.25">
      <c r="A26" s="87"/>
      <c r="B26" s="87"/>
      <c r="C26" s="87"/>
      <c r="D26" s="87"/>
      <c r="E26" s="87"/>
      <c r="F26" s="87"/>
      <c r="G26" s="87"/>
      <c r="H26" s="87"/>
      <c r="I26" s="87"/>
      <c r="J26" s="87"/>
    </row>
    <row r="27" spans="1:10" x14ac:dyDescent="0.25">
      <c r="A27" s="87"/>
      <c r="B27" s="87"/>
      <c r="C27" s="87"/>
      <c r="D27" s="87"/>
      <c r="E27" s="87"/>
      <c r="F27" s="87"/>
      <c r="G27" s="87"/>
      <c r="H27" s="87"/>
      <c r="I27" s="87"/>
      <c r="J27" s="87"/>
    </row>
  </sheetData>
  <sheetProtection sheet="1" objects="1" scenarios="1"/>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O24"/>
  <sheetViews>
    <sheetView view="pageLayout" zoomScaleNormal="100" workbookViewId="0">
      <selection activeCell="H5" sqref="H5"/>
    </sheetView>
  </sheetViews>
  <sheetFormatPr baseColWidth="10" defaultRowHeight="13.2" x14ac:dyDescent="0.25"/>
  <cols>
    <col min="1" max="1" width="6.88671875" customWidth="1"/>
    <col min="6" max="6" width="5.44140625" customWidth="1"/>
    <col min="7" max="7" width="6.33203125" customWidth="1"/>
    <col min="8" max="9" width="5.44140625" customWidth="1"/>
    <col min="10" max="10" width="4.33203125" customWidth="1"/>
  </cols>
  <sheetData>
    <row r="1" spans="1:15" ht="13.2" customHeight="1" x14ac:dyDescent="0.25">
      <c r="A1" s="7" t="s">
        <v>212</v>
      </c>
      <c r="F1" s="14"/>
    </row>
    <row r="2" spans="1:15" ht="13.2" customHeight="1" x14ac:dyDescent="0.25">
      <c r="A2" s="7"/>
      <c r="B2" s="1"/>
      <c r="C2" s="1"/>
      <c r="D2" s="1"/>
      <c r="E2" s="1"/>
      <c r="F2" s="15"/>
    </row>
    <row r="3" spans="1:15" ht="13.2" customHeight="1" x14ac:dyDescent="0.25">
      <c r="A3" s="9" t="s">
        <v>96</v>
      </c>
      <c r="B3" s="10" t="s">
        <v>385</v>
      </c>
      <c r="C3" s="10"/>
      <c r="D3" s="10"/>
      <c r="E3" s="6"/>
      <c r="F3" s="6"/>
      <c r="G3" s="6"/>
      <c r="H3" s="6"/>
      <c r="I3" s="6"/>
      <c r="J3" s="6"/>
      <c r="K3" s="6"/>
      <c r="L3" s="6"/>
      <c r="M3" s="6"/>
      <c r="N3" s="6"/>
      <c r="O3" s="6"/>
    </row>
    <row r="4" spans="1:15" ht="13.2" customHeight="1" x14ac:dyDescent="0.25">
      <c r="A4" s="9"/>
      <c r="B4" s="10" t="s">
        <v>386</v>
      </c>
      <c r="C4" s="10"/>
      <c r="D4" s="10"/>
      <c r="E4" s="6"/>
      <c r="F4" s="6"/>
      <c r="G4" s="6"/>
      <c r="H4" s="6"/>
      <c r="I4" s="6"/>
    </row>
    <row r="5" spans="1:15" ht="19.95" customHeight="1" x14ac:dyDescent="0.25">
      <c r="A5" s="8" t="s">
        <v>56</v>
      </c>
      <c r="B5" s="24" t="s">
        <v>387</v>
      </c>
      <c r="C5" s="24"/>
      <c r="D5" s="24"/>
      <c r="E5" s="24"/>
      <c r="F5" s="28"/>
      <c r="G5" s="25"/>
      <c r="H5" s="147" t="str">
        <f>IF(désossage!F15="","",désossage!F15)</f>
        <v/>
      </c>
      <c r="I5" t="s">
        <v>381</v>
      </c>
    </row>
    <row r="6" spans="1:15" ht="19.95" customHeight="1" x14ac:dyDescent="0.25">
      <c r="A6" s="8" t="s">
        <v>109</v>
      </c>
      <c r="B6" s="24" t="s">
        <v>388</v>
      </c>
      <c r="C6" s="24"/>
      <c r="D6" s="24"/>
      <c r="E6" s="24"/>
      <c r="F6" s="28"/>
      <c r="G6" s="25"/>
      <c r="H6" s="147" t="str">
        <f>IF('articles prêts 1b'!F9="","",'articles prêts 1b'!F9)</f>
        <v/>
      </c>
      <c r="I6" t="s">
        <v>381</v>
      </c>
    </row>
    <row r="7" spans="1:15" ht="19.95" customHeight="1" x14ac:dyDescent="0.25">
      <c r="A7" s="8" t="s">
        <v>78</v>
      </c>
      <c r="B7" s="24" t="s">
        <v>389</v>
      </c>
      <c r="C7" s="24"/>
      <c r="D7" s="24"/>
      <c r="E7" s="24"/>
      <c r="F7" s="28"/>
      <c r="G7" s="25"/>
      <c r="H7" s="147" t="str">
        <f>IF('articles prêts 2'!F17="","",'articles prêts 2'!F17)</f>
        <v/>
      </c>
      <c r="I7" t="s">
        <v>381</v>
      </c>
    </row>
    <row r="8" spans="1:15" ht="19.95" customHeight="1" x14ac:dyDescent="0.25">
      <c r="A8" s="8" t="s">
        <v>33</v>
      </c>
      <c r="B8" s="24" t="s">
        <v>390</v>
      </c>
      <c r="C8" s="24"/>
      <c r="D8" s="24"/>
      <c r="E8" s="24"/>
      <c r="F8" s="28"/>
      <c r="G8" s="25"/>
      <c r="H8" s="147" t="str">
        <f>IF('articles prêts 3'!F15="","",'articles prêts 3'!F15)</f>
        <v/>
      </c>
      <c r="I8" t="s">
        <v>381</v>
      </c>
    </row>
    <row r="9" spans="1:15" ht="19.5" customHeight="1" x14ac:dyDescent="0.25">
      <c r="A9" s="8"/>
      <c r="B9" s="11"/>
      <c r="C9" s="11"/>
      <c r="D9" s="11"/>
      <c r="E9" s="11"/>
      <c r="F9" s="16"/>
      <c r="G9" s="11"/>
      <c r="H9" s="16"/>
    </row>
    <row r="10" spans="1:15" ht="19.5" customHeight="1" x14ac:dyDescent="0.25">
      <c r="A10" s="8"/>
      <c r="B10" s="11"/>
      <c r="C10" s="11"/>
      <c r="D10" s="11"/>
      <c r="E10" s="3" t="s">
        <v>398</v>
      </c>
      <c r="F10" s="14"/>
      <c r="H10" s="147" t="str">
        <f>IF(COUNT(H5:H8)=4,IF(H8="","",SUM(H5:H8)),"")</f>
        <v/>
      </c>
    </row>
    <row r="11" spans="1:15" ht="19.95" customHeight="1" x14ac:dyDescent="0.25">
      <c r="A11" s="8"/>
      <c r="B11" s="11"/>
      <c r="C11" s="11"/>
      <c r="D11" s="11"/>
      <c r="E11" s="11"/>
      <c r="F11" s="16"/>
      <c r="G11" s="11"/>
      <c r="H11" s="16"/>
    </row>
    <row r="12" spans="1:15" ht="19.95" customHeight="1" x14ac:dyDescent="0.25">
      <c r="A12" s="8" t="s">
        <v>112</v>
      </c>
      <c r="B12" s="194" t="s">
        <v>391</v>
      </c>
      <c r="C12" s="24"/>
      <c r="D12" s="24"/>
      <c r="E12" s="24"/>
      <c r="F12" s="28"/>
      <c r="G12" s="25"/>
      <c r="H12" s="147" t="str">
        <f>IF(désossage!F16="","",désossage!F16)</f>
        <v/>
      </c>
      <c r="I12" s="182" t="s">
        <v>381</v>
      </c>
    </row>
    <row r="13" spans="1:15" ht="19.95" customHeight="1" x14ac:dyDescent="0.25">
      <c r="A13" s="8" t="s">
        <v>113</v>
      </c>
      <c r="B13" s="194" t="s">
        <v>392</v>
      </c>
      <c r="C13" s="24"/>
      <c r="D13" s="24"/>
      <c r="E13" s="24"/>
      <c r="F13" s="28"/>
      <c r="G13" s="25"/>
      <c r="H13" s="147" t="str">
        <f>IF('plats b'!F14="","",'plats b'!F14)</f>
        <v/>
      </c>
      <c r="I13" s="182" t="s">
        <v>381</v>
      </c>
    </row>
    <row r="14" spans="1:15" ht="19.95" customHeight="1" x14ac:dyDescent="0.25">
      <c r="A14" s="8" t="s">
        <v>114</v>
      </c>
      <c r="B14" s="194" t="s">
        <v>393</v>
      </c>
      <c r="C14" s="24"/>
      <c r="D14" s="24"/>
      <c r="E14" s="24"/>
      <c r="F14" s="28"/>
      <c r="G14" s="25"/>
      <c r="H14" s="147" t="str">
        <f>IF('articles prêts 1b'!F10="","",'articles prêts 1b'!F10)</f>
        <v/>
      </c>
      <c r="I14" s="182" t="s">
        <v>381</v>
      </c>
    </row>
    <row r="15" spans="1:15" ht="19.95" customHeight="1" x14ac:dyDescent="0.25">
      <c r="A15" s="8" t="s">
        <v>115</v>
      </c>
      <c r="B15" s="194" t="s">
        <v>394</v>
      </c>
      <c r="C15" s="24"/>
      <c r="D15" s="24"/>
      <c r="E15" s="24"/>
      <c r="F15" s="28"/>
      <c r="G15" s="25"/>
      <c r="H15" s="147" t="str">
        <f>IF('articles prêts 2'!F18="","",'articles prêts 2'!F18)</f>
        <v/>
      </c>
      <c r="I15" s="182" t="s">
        <v>381</v>
      </c>
    </row>
    <row r="16" spans="1:15" ht="19.95" customHeight="1" x14ac:dyDescent="0.25">
      <c r="A16" s="8" t="s">
        <v>34</v>
      </c>
      <c r="B16" s="194" t="s">
        <v>395</v>
      </c>
      <c r="C16" s="24"/>
      <c r="D16" s="24"/>
      <c r="E16" s="24"/>
      <c r="F16" s="28"/>
      <c r="G16" s="25"/>
      <c r="H16" s="147" t="str">
        <f>IF('articles prêts 3'!F16="","",'articles prêts 3'!F16)</f>
        <v/>
      </c>
      <c r="I16" s="182" t="s">
        <v>381</v>
      </c>
    </row>
    <row r="17" spans="1:12" ht="19.95" customHeight="1" x14ac:dyDescent="0.25">
      <c r="A17" s="8" t="s">
        <v>40</v>
      </c>
      <c r="B17" s="194" t="s">
        <v>396</v>
      </c>
      <c r="C17" s="24"/>
      <c r="D17" s="24"/>
      <c r="E17" s="24"/>
      <c r="F17" s="28"/>
      <c r="G17" s="25"/>
      <c r="H17" s="147" t="str">
        <f>IF(emballages!F13="","",emballages!F13)</f>
        <v/>
      </c>
      <c r="I17" s="182" t="s">
        <v>381</v>
      </c>
    </row>
    <row r="18" spans="1:12" ht="19.95" customHeight="1" x14ac:dyDescent="0.25">
      <c r="A18" s="8" t="s">
        <v>94</v>
      </c>
      <c r="B18" s="194" t="s">
        <v>397</v>
      </c>
      <c r="C18" s="24"/>
      <c r="D18" s="24"/>
      <c r="E18" s="24"/>
      <c r="F18" s="28"/>
      <c r="G18" s="25"/>
      <c r="H18" s="147" t="str">
        <f>IF('traiteur b'!F9="","",'traiteur b'!F9)</f>
        <v/>
      </c>
      <c r="I18" s="182" t="s">
        <v>381</v>
      </c>
    </row>
    <row r="19" spans="1:12" ht="19.5" customHeight="1" x14ac:dyDescent="0.25"/>
    <row r="20" spans="1:12" ht="19.5" customHeight="1" x14ac:dyDescent="0.25">
      <c r="A20" s="8"/>
      <c r="E20" s="3" t="s">
        <v>399</v>
      </c>
      <c r="F20" s="14"/>
      <c r="H20" s="147" t="str">
        <f>IF(COUNT(H12:H18)=7,IF(H18="","",SUM(H12:H18)),"")</f>
        <v/>
      </c>
      <c r="I20" s="14"/>
    </row>
    <row r="21" spans="1:12" ht="19.5" customHeight="1" x14ac:dyDescent="0.25"/>
    <row r="22" spans="1:12" ht="19.5" customHeight="1" thickBot="1" x14ac:dyDescent="0.3">
      <c r="E22" s="3" t="s">
        <v>400</v>
      </c>
      <c r="H22" s="147" t="str">
        <f>IF(COUNT(H10,H20)=2,IF(H10="","",(H10+H20)),"")</f>
        <v/>
      </c>
      <c r="K22" s="165" t="s">
        <v>383</v>
      </c>
      <c r="L22" s="166">
        <v>55</v>
      </c>
    </row>
    <row r="23" spans="1:12" ht="19.5" customHeight="1" thickTop="1" thickBot="1" x14ac:dyDescent="0.3">
      <c r="A23" s="168" t="s">
        <v>233</v>
      </c>
      <c r="B23" s="169"/>
      <c r="C23" s="169"/>
      <c r="D23" s="169"/>
      <c r="E23" s="170"/>
      <c r="F23" s="1" t="s">
        <v>382</v>
      </c>
      <c r="I23" s="167" t="str">
        <f>IF(H22="","",IF(H20="","",MROUND((((H22)*5)/(COUNT(H5:H8,H12:H18)*5))+1,0.5)))</f>
        <v/>
      </c>
      <c r="K23" s="1" t="s">
        <v>290</v>
      </c>
    </row>
    <row r="24" spans="1:12" ht="13.8" thickTop="1" x14ac:dyDescent="0.25"/>
  </sheetData>
  <sheetProtection sheet="1" objects="1" scenarios="1"/>
  <phoneticPr fontId="4" type="noConversion"/>
  <pageMargins left="0.39370078740157483" right="0.39370078740157483" top="0.39370078740157483" bottom="0.39370078740157483" header="0.11811023622047245" footer="0.11811023622047245"/>
  <pageSetup paperSize="9" orientation="landscape" r:id="rId1"/>
  <headerFooter alignWithMargins="0">
    <oddFooter>&amp;CPage 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49"/>
  <sheetViews>
    <sheetView view="pageLayout" zoomScaleNormal="100" zoomScaleSheetLayoutView="100" workbookViewId="0">
      <selection activeCell="G1" sqref="G1"/>
    </sheetView>
  </sheetViews>
  <sheetFormatPr baseColWidth="10" defaultRowHeight="13.2" x14ac:dyDescent="0.25"/>
  <cols>
    <col min="1" max="1" width="7.109375" customWidth="1"/>
    <col min="2" max="2" width="19" customWidth="1"/>
    <col min="3" max="7" width="13.109375" customWidth="1"/>
  </cols>
  <sheetData>
    <row r="1" spans="1:8" s="35" customFormat="1" ht="14.25" customHeight="1" x14ac:dyDescent="0.25">
      <c r="A1" s="34">
        <v>21806</v>
      </c>
      <c r="B1" s="239" t="s">
        <v>143</v>
      </c>
      <c r="C1" s="239"/>
      <c r="D1" s="239"/>
      <c r="E1" s="240"/>
      <c r="F1" s="241" t="s">
        <v>144</v>
      </c>
      <c r="G1" s="72">
        <f>'titre 1a'!D20</f>
        <v>0</v>
      </c>
    </row>
    <row r="2" spans="1:8" s="35" customFormat="1" ht="14.25" customHeight="1" x14ac:dyDescent="0.25">
      <c r="B2" s="239" t="s">
        <v>145</v>
      </c>
      <c r="C2" s="239"/>
      <c r="D2" s="239"/>
      <c r="E2" s="240"/>
      <c r="F2" s="241"/>
      <c r="G2" s="73"/>
    </row>
    <row r="3" spans="1:8" s="35" customFormat="1" ht="14.25" customHeight="1" x14ac:dyDescent="0.25">
      <c r="B3" s="239" t="s">
        <v>146</v>
      </c>
      <c r="C3" s="239"/>
      <c r="D3" s="239"/>
      <c r="E3" s="240"/>
      <c r="F3" s="242" t="s">
        <v>147</v>
      </c>
      <c r="G3" s="74">
        <f>'titre 1a'!D12</f>
        <v>0</v>
      </c>
    </row>
    <row r="4" spans="1:8" s="35" customFormat="1" ht="15.75" customHeight="1" thickBot="1" x14ac:dyDescent="0.25">
      <c r="F4" s="243"/>
    </row>
    <row r="5" spans="1:8" s="3" customFormat="1" ht="17.25" customHeight="1" x14ac:dyDescent="0.25">
      <c r="A5" s="75"/>
      <c r="B5" s="248" t="s">
        <v>148</v>
      </c>
      <c r="C5" s="248"/>
      <c r="D5" s="248"/>
      <c r="E5" s="248"/>
      <c r="F5" s="248"/>
      <c r="G5" s="76"/>
      <c r="H5" s="77"/>
    </row>
    <row r="6" spans="1:8" s="3" customFormat="1" ht="17.25" customHeight="1" thickBot="1" x14ac:dyDescent="0.3">
      <c r="A6" s="249" t="s">
        <v>149</v>
      </c>
      <c r="B6" s="250"/>
      <c r="C6" s="250"/>
      <c r="D6" s="250"/>
      <c r="E6" s="250"/>
      <c r="F6" s="250"/>
      <c r="G6" s="251"/>
      <c r="H6" s="77"/>
    </row>
    <row r="7" spans="1:8" s="35" customFormat="1" ht="11.25" customHeight="1" x14ac:dyDescent="0.2"/>
    <row r="8" spans="1:8" s="35" customFormat="1" ht="21" customHeight="1" x14ac:dyDescent="0.2">
      <c r="A8" s="252" t="s">
        <v>150</v>
      </c>
      <c r="B8" s="252"/>
      <c r="C8" s="252"/>
      <c r="D8" s="252"/>
      <c r="E8" s="252"/>
      <c r="F8" s="252"/>
      <c r="G8" s="252"/>
    </row>
    <row r="9" spans="1:8" s="3" customFormat="1" x14ac:dyDescent="0.25"/>
    <row r="10" spans="1:8" s="36" customFormat="1" ht="12" customHeight="1" x14ac:dyDescent="0.25">
      <c r="A10" s="253" t="s">
        <v>151</v>
      </c>
      <c r="B10" s="253"/>
      <c r="C10" s="253"/>
      <c r="D10" s="253"/>
      <c r="E10" s="253"/>
      <c r="F10" s="253"/>
      <c r="G10" s="253"/>
    </row>
    <row r="11" spans="1:8" s="35" customFormat="1" ht="9.6" x14ac:dyDescent="0.2"/>
    <row r="12" spans="1:8" s="35" customFormat="1" ht="9.6" x14ac:dyDescent="0.2">
      <c r="A12" s="254" t="s">
        <v>152</v>
      </c>
      <c r="B12" s="254"/>
      <c r="C12" s="256">
        <f>'titre 1a'!D14</f>
        <v>0</v>
      </c>
      <c r="D12" s="256"/>
      <c r="E12" s="256"/>
      <c r="F12" s="256"/>
      <c r="G12" s="256"/>
    </row>
    <row r="13" spans="1:8" s="36" customFormat="1" ht="10.5" customHeight="1" x14ac:dyDescent="0.2">
      <c r="A13" s="255"/>
      <c r="B13" s="255"/>
      <c r="C13" s="257"/>
      <c r="D13" s="257"/>
      <c r="E13" s="257"/>
      <c r="F13" s="257"/>
      <c r="G13" s="257"/>
    </row>
    <row r="14" spans="1:8" s="35" customFormat="1" ht="9.6" x14ac:dyDescent="0.2"/>
    <row r="15" spans="1:8" s="35" customFormat="1" ht="9.6" x14ac:dyDescent="0.2">
      <c r="A15" s="254" t="s">
        <v>153</v>
      </c>
      <c r="B15" s="254"/>
      <c r="C15" s="264">
        <f>'titre 1a'!D16</f>
        <v>0</v>
      </c>
      <c r="D15" s="256"/>
      <c r="E15" s="256"/>
      <c r="F15" s="256"/>
      <c r="G15" s="256"/>
    </row>
    <row r="16" spans="1:8" s="36" customFormat="1" ht="11.4" x14ac:dyDescent="0.2">
      <c r="A16" s="255"/>
      <c r="B16" s="255"/>
      <c r="C16" s="257"/>
      <c r="D16" s="257"/>
      <c r="E16" s="257"/>
      <c r="F16" s="257"/>
      <c r="G16" s="257"/>
    </row>
    <row r="17" spans="1:7" s="3" customFormat="1" ht="13.5" customHeight="1" x14ac:dyDescent="0.25"/>
    <row r="18" spans="1:7" s="35" customFormat="1" ht="9.6" x14ac:dyDescent="0.2">
      <c r="A18" s="78"/>
      <c r="B18" s="79"/>
      <c r="C18" s="79"/>
      <c r="D18" s="79"/>
      <c r="E18" s="79"/>
      <c r="F18" s="79"/>
      <c r="G18" s="80"/>
    </row>
    <row r="19" spans="1:7" s="36" customFormat="1" ht="12" x14ac:dyDescent="0.25">
      <c r="A19" s="258" t="s">
        <v>154</v>
      </c>
      <c r="B19" s="259"/>
      <c r="C19" s="259"/>
      <c r="D19" s="259"/>
      <c r="E19" s="259"/>
      <c r="F19" s="259"/>
      <c r="G19" s="260"/>
    </row>
    <row r="20" spans="1:7" s="35" customFormat="1" ht="9.6" x14ac:dyDescent="0.2">
      <c r="A20" s="261" t="s">
        <v>155</v>
      </c>
      <c r="B20" s="262"/>
      <c r="C20" s="262"/>
      <c r="D20" s="262"/>
      <c r="E20" s="262"/>
      <c r="F20" s="262"/>
      <c r="G20" s="263"/>
    </row>
    <row r="21" spans="1:7" s="35" customFormat="1" ht="9.6" x14ac:dyDescent="0.2">
      <c r="A21" s="81"/>
      <c r="B21" s="82"/>
      <c r="C21" s="82"/>
      <c r="D21" s="82"/>
      <c r="E21" s="82"/>
      <c r="F21" s="82"/>
      <c r="G21" s="83"/>
    </row>
    <row r="22" spans="1:7" s="3" customFormat="1" ht="10.5" customHeight="1" x14ac:dyDescent="0.25"/>
    <row r="23" spans="1:7" s="36" customFormat="1" ht="12" x14ac:dyDescent="0.25">
      <c r="A23" s="244" t="s">
        <v>156</v>
      </c>
      <c r="B23" s="245"/>
      <c r="C23" s="245"/>
      <c r="D23" s="245"/>
      <c r="E23" s="245"/>
      <c r="F23" s="245"/>
      <c r="G23" s="245"/>
    </row>
    <row r="24" spans="1:7" s="35" customFormat="1" ht="9.6" x14ac:dyDescent="0.2"/>
    <row r="25" spans="1:7" s="35" customFormat="1" ht="30" customHeight="1" x14ac:dyDescent="0.2">
      <c r="A25" s="246" t="s">
        <v>157</v>
      </c>
      <c r="B25" s="247"/>
      <c r="C25" s="247"/>
      <c r="D25" s="247"/>
      <c r="E25" s="247"/>
      <c r="F25" s="247"/>
      <c r="G25" s="247"/>
    </row>
    <row r="26" spans="1:7" s="35" customFormat="1" ht="9.6" x14ac:dyDescent="0.2"/>
    <row r="27" spans="1:7" s="35" customFormat="1" ht="191.25" customHeight="1" x14ac:dyDescent="0.2">
      <c r="A27" s="267"/>
      <c r="B27" s="268"/>
      <c r="C27" s="268"/>
      <c r="D27" s="268"/>
      <c r="E27" s="268"/>
      <c r="F27" s="268"/>
      <c r="G27" s="269"/>
    </row>
    <row r="28" spans="1:7" s="35" customFormat="1" ht="9.6" x14ac:dyDescent="0.2"/>
    <row r="29" spans="1:7" s="35" customFormat="1" ht="9.6" x14ac:dyDescent="0.2">
      <c r="A29" s="270" t="s">
        <v>158</v>
      </c>
      <c r="B29" s="270"/>
      <c r="C29" s="270"/>
      <c r="E29" s="270" t="s">
        <v>159</v>
      </c>
      <c r="F29" s="270"/>
      <c r="G29" s="270"/>
    </row>
    <row r="30" spans="1:7" s="35" customFormat="1" ht="9.6" x14ac:dyDescent="0.2">
      <c r="A30" s="270"/>
      <c r="B30" s="270"/>
      <c r="C30" s="270"/>
      <c r="E30" s="270"/>
      <c r="F30" s="270"/>
      <c r="G30" s="270"/>
    </row>
    <row r="31" spans="1:7" s="35" customFormat="1" ht="33" customHeight="1" x14ac:dyDescent="0.25">
      <c r="A31" s="271"/>
      <c r="B31" s="271"/>
      <c r="C31" s="271"/>
      <c r="E31" s="257"/>
      <c r="F31" s="257"/>
      <c r="G31" s="257"/>
    </row>
    <row r="32" spans="1:7" s="35" customFormat="1" ht="33.75" customHeight="1" x14ac:dyDescent="0.25">
      <c r="E32" s="257"/>
      <c r="F32" s="257"/>
      <c r="G32" s="257"/>
    </row>
    <row r="33" spans="1:7" s="35" customFormat="1" ht="9" customHeight="1" x14ac:dyDescent="0.2">
      <c r="E33" s="70"/>
      <c r="F33" s="70"/>
      <c r="G33" s="70"/>
    </row>
    <row r="34" spans="1:7" s="35" customFormat="1" ht="9.6" x14ac:dyDescent="0.2">
      <c r="A34" s="265" t="s">
        <v>160</v>
      </c>
      <c r="B34" s="266"/>
      <c r="C34" s="266"/>
      <c r="D34" s="266"/>
      <c r="E34" s="266"/>
      <c r="F34" s="266"/>
      <c r="G34" s="266"/>
    </row>
    <row r="35" spans="1:7" s="35" customFormat="1" ht="9.6" x14ac:dyDescent="0.2">
      <c r="A35" s="266"/>
      <c r="B35" s="266"/>
      <c r="C35" s="266"/>
      <c r="D35" s="266"/>
      <c r="E35" s="266"/>
      <c r="F35" s="266"/>
      <c r="G35" s="266"/>
    </row>
    <row r="36" spans="1:7" s="35" customFormat="1" ht="12.75" customHeight="1" x14ac:dyDescent="0.2">
      <c r="A36" s="266"/>
      <c r="B36" s="266"/>
      <c r="C36" s="266"/>
      <c r="D36" s="266"/>
      <c r="E36" s="266"/>
      <c r="F36" s="266"/>
      <c r="G36" s="266"/>
    </row>
    <row r="37" spans="1:7" s="35" customFormat="1" ht="9.6" hidden="1" x14ac:dyDescent="0.2">
      <c r="A37" s="266"/>
      <c r="B37" s="266"/>
      <c r="C37" s="266"/>
      <c r="D37" s="266"/>
      <c r="E37" s="266"/>
      <c r="F37" s="266"/>
      <c r="G37" s="266"/>
    </row>
    <row r="38" spans="1:7" s="35" customFormat="1" ht="16.5" customHeight="1" x14ac:dyDescent="0.25">
      <c r="A38" s="155" t="s">
        <v>197</v>
      </c>
      <c r="B38" s="155"/>
      <c r="C38" s="155"/>
      <c r="D38" s="155" t="s">
        <v>198</v>
      </c>
      <c r="E38" s="155"/>
      <c r="F38" s="155"/>
      <c r="G38" s="155"/>
    </row>
    <row r="39" spans="1:7" ht="10.199999999999999" customHeight="1" x14ac:dyDescent="0.25">
      <c r="A39" s="84">
        <v>6</v>
      </c>
      <c r="B39" s="85" t="s">
        <v>199</v>
      </c>
      <c r="D39" s="84">
        <v>5</v>
      </c>
      <c r="E39" s="85" t="s">
        <v>200</v>
      </c>
    </row>
    <row r="40" spans="1:7" ht="10.199999999999999" customHeight="1" x14ac:dyDescent="0.25">
      <c r="A40" s="84" t="s">
        <v>161</v>
      </c>
      <c r="B40" s="85" t="s">
        <v>201</v>
      </c>
      <c r="D40" s="84">
        <v>4</v>
      </c>
      <c r="E40" s="85" t="s">
        <v>202</v>
      </c>
    </row>
    <row r="41" spans="1:7" ht="10.199999999999999" customHeight="1" x14ac:dyDescent="0.25">
      <c r="A41" s="84">
        <v>5</v>
      </c>
      <c r="B41" s="85" t="s">
        <v>203</v>
      </c>
      <c r="D41" s="84">
        <v>3</v>
      </c>
      <c r="E41" s="85" t="s">
        <v>204</v>
      </c>
    </row>
    <row r="42" spans="1:7" ht="10.199999999999999" customHeight="1" x14ac:dyDescent="0.25">
      <c r="A42" s="84" t="s">
        <v>162</v>
      </c>
      <c r="B42" s="85" t="s">
        <v>201</v>
      </c>
      <c r="D42" s="84">
        <v>2</v>
      </c>
      <c r="E42" s="85" t="s">
        <v>205</v>
      </c>
    </row>
    <row r="43" spans="1:7" ht="10.199999999999999" customHeight="1" x14ac:dyDescent="0.25">
      <c r="A43" s="84">
        <v>4</v>
      </c>
      <c r="B43" s="85" t="s">
        <v>206</v>
      </c>
      <c r="D43" s="84">
        <v>1</v>
      </c>
      <c r="E43" s="85" t="s">
        <v>207</v>
      </c>
    </row>
    <row r="44" spans="1:7" ht="10.199999999999999" customHeight="1" x14ac:dyDescent="0.25">
      <c r="A44" s="84" t="s">
        <v>163</v>
      </c>
      <c r="B44" s="85" t="s">
        <v>201</v>
      </c>
      <c r="D44" s="84">
        <v>0</v>
      </c>
      <c r="E44" s="85" t="s">
        <v>208</v>
      </c>
    </row>
    <row r="45" spans="1:7" ht="10.199999999999999" customHeight="1" x14ac:dyDescent="0.25">
      <c r="A45" s="84">
        <v>3</v>
      </c>
      <c r="B45" s="85" t="s">
        <v>209</v>
      </c>
    </row>
    <row r="46" spans="1:7" ht="10.199999999999999" customHeight="1" x14ac:dyDescent="0.25">
      <c r="A46" s="84" t="s">
        <v>164</v>
      </c>
      <c r="B46" s="85" t="s">
        <v>201</v>
      </c>
    </row>
    <row r="47" spans="1:7" ht="10.199999999999999" customHeight="1" x14ac:dyDescent="0.25">
      <c r="A47" s="84">
        <v>2</v>
      </c>
      <c r="B47" s="85" t="s">
        <v>210</v>
      </c>
    </row>
    <row r="48" spans="1:7" ht="10.199999999999999" customHeight="1" x14ac:dyDescent="0.25">
      <c r="A48" s="84" t="s">
        <v>165</v>
      </c>
      <c r="B48" s="85" t="s">
        <v>201</v>
      </c>
    </row>
    <row r="49" spans="1:2" ht="10.199999999999999" customHeight="1" x14ac:dyDescent="0.25">
      <c r="A49" s="84">
        <v>1</v>
      </c>
      <c r="B49" s="85" t="s">
        <v>211</v>
      </c>
    </row>
  </sheetData>
  <sheetProtection sheet="1" objects="1" scenarios="1"/>
  <mergeCells count="24">
    <mergeCell ref="E32:G32"/>
    <mergeCell ref="A34:G37"/>
    <mergeCell ref="A27:G27"/>
    <mergeCell ref="A29:C30"/>
    <mergeCell ref="E29:G30"/>
    <mergeCell ref="A31:C31"/>
    <mergeCell ref="E31:G31"/>
    <mergeCell ref="A23:G23"/>
    <mergeCell ref="A25:G25"/>
    <mergeCell ref="B5:F5"/>
    <mergeCell ref="A6:G6"/>
    <mergeCell ref="A8:G8"/>
    <mergeCell ref="A10:G10"/>
    <mergeCell ref="A12:B13"/>
    <mergeCell ref="C12:G13"/>
    <mergeCell ref="A19:G19"/>
    <mergeCell ref="A15:B16"/>
    <mergeCell ref="A20:G20"/>
    <mergeCell ref="C15:G16"/>
    <mergeCell ref="B1:E1"/>
    <mergeCell ref="F1:F2"/>
    <mergeCell ref="B2:E2"/>
    <mergeCell ref="B3:E3"/>
    <mergeCell ref="F3:F4"/>
  </mergeCells>
  <phoneticPr fontId="4" type="noConversion"/>
  <conditionalFormatting sqref="C12:G16">
    <cfRule type="cellIs" dxfId="8" priority="2" operator="equal">
      <formula>0</formula>
    </cfRule>
  </conditionalFormatting>
  <conditionalFormatting sqref="G1:G3">
    <cfRule type="cellIs" dxfId="7" priority="1" operator="equal">
      <formula>0</formula>
    </cfRule>
  </conditionalFormatting>
  <pageMargins left="0.78740157499999996" right="0.78740157499999996" top="0.984251969" bottom="0.984251969" header="0.4921259845" footer="0.4921259845"/>
  <pageSetup paperSize="9" scale="91"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177"/>
  <sheetViews>
    <sheetView view="pageLayout" zoomScaleNormal="100" zoomScaleSheetLayoutView="75" workbookViewId="0">
      <selection activeCell="F1" sqref="F1:H1"/>
    </sheetView>
  </sheetViews>
  <sheetFormatPr baseColWidth="10" defaultRowHeight="13.2" x14ac:dyDescent="0.25"/>
  <cols>
    <col min="1" max="1" width="2.33203125" style="71" customWidth="1"/>
    <col min="2" max="2" width="19.109375" customWidth="1"/>
    <col min="3" max="3" width="15" customWidth="1"/>
    <col min="4" max="4" width="7.44140625" customWidth="1"/>
    <col min="5" max="5" width="7.88671875" customWidth="1"/>
    <col min="6" max="6" width="7.44140625" customWidth="1"/>
    <col min="7" max="7" width="29.109375" customWidth="1"/>
    <col min="8" max="8" width="11.6640625" customWidth="1"/>
  </cols>
  <sheetData>
    <row r="1" spans="1:8" s="35" customFormat="1" ht="15" customHeight="1" x14ac:dyDescent="0.25">
      <c r="A1" s="276">
        <v>21806</v>
      </c>
      <c r="B1" s="276"/>
      <c r="D1" s="35" t="s">
        <v>117</v>
      </c>
      <c r="F1" s="277">
        <f>'titre 1a'!D14</f>
        <v>0</v>
      </c>
      <c r="G1" s="277"/>
      <c r="H1" s="277"/>
    </row>
    <row r="2" spans="1:8" s="35" customFormat="1" ht="6.75" customHeight="1" x14ac:dyDescent="0.2"/>
    <row r="3" spans="1:8" s="36" customFormat="1" ht="11.4" customHeight="1" x14ac:dyDescent="0.2">
      <c r="A3" s="278" t="s">
        <v>118</v>
      </c>
      <c r="B3" s="278"/>
      <c r="C3" s="278"/>
      <c r="D3" s="278"/>
      <c r="E3" s="278"/>
      <c r="F3" s="278"/>
      <c r="G3" s="278"/>
      <c r="H3" s="279"/>
    </row>
    <row r="4" spans="1:8" s="36" customFormat="1" ht="15" customHeight="1" x14ac:dyDescent="0.2">
      <c r="A4" s="278"/>
      <c r="B4" s="278"/>
      <c r="C4" s="278"/>
      <c r="D4" s="278"/>
      <c r="E4" s="278"/>
      <c r="F4" s="278"/>
      <c r="G4" s="278"/>
      <c r="H4" s="279"/>
    </row>
    <row r="5" spans="1:8" s="35" customFormat="1" ht="2.25" hidden="1" customHeight="1" x14ac:dyDescent="0.2"/>
    <row r="6" spans="1:8" s="35" customFormat="1" ht="32.25" customHeight="1" x14ac:dyDescent="0.2">
      <c r="A6" s="37" t="s">
        <v>119</v>
      </c>
      <c r="B6" s="38"/>
      <c r="C6" s="38"/>
      <c r="D6" s="39" t="s">
        <v>120</v>
      </c>
      <c r="E6" s="40" t="s">
        <v>121</v>
      </c>
      <c r="F6" s="39" t="s">
        <v>122</v>
      </c>
      <c r="G6" s="37" t="s">
        <v>123</v>
      </c>
      <c r="H6" s="32"/>
    </row>
    <row r="7" spans="1:8" s="35" customFormat="1" ht="27.75" customHeight="1" x14ac:dyDescent="0.2">
      <c r="A7" s="33" t="s">
        <v>57</v>
      </c>
      <c r="B7" s="272" t="s">
        <v>174</v>
      </c>
      <c r="C7" s="273"/>
      <c r="D7" s="135" t="str">
        <f>'notes détail'!H11</f>
        <v/>
      </c>
      <c r="E7" s="41">
        <v>4</v>
      </c>
      <c r="F7" s="42" t="str">
        <f>IF(D7="","",D7*E7)</f>
        <v/>
      </c>
      <c r="G7" s="274"/>
      <c r="H7" s="275"/>
    </row>
    <row r="8" spans="1:8" s="35" customFormat="1" ht="72" customHeight="1" x14ac:dyDescent="0.2">
      <c r="A8" s="33" t="s">
        <v>58</v>
      </c>
      <c r="B8" s="272" t="s">
        <v>175</v>
      </c>
      <c r="C8" s="273"/>
      <c r="D8" s="135" t="str">
        <f>'notes détail'!H21</f>
        <v/>
      </c>
      <c r="E8" s="41">
        <v>3</v>
      </c>
      <c r="F8" s="42" t="str">
        <f>IF(D8="","",D8*E8)</f>
        <v/>
      </c>
      <c r="G8" s="274"/>
      <c r="H8" s="275"/>
    </row>
    <row r="9" spans="1:8" s="44" customFormat="1" ht="21" customHeight="1" x14ac:dyDescent="0.25">
      <c r="A9" s="43" t="s">
        <v>95</v>
      </c>
      <c r="B9" s="280" t="s">
        <v>176</v>
      </c>
      <c r="C9" s="281"/>
      <c r="D9" s="135" t="str">
        <f>'notes détail'!I24</f>
        <v/>
      </c>
      <c r="E9" s="41">
        <v>1</v>
      </c>
      <c r="F9" s="42" t="str">
        <f>IF(D9="","",D9*E9)</f>
        <v/>
      </c>
      <c r="G9" s="282"/>
      <c r="H9" s="283"/>
    </row>
    <row r="10" spans="1:8" s="35" customFormat="1" ht="75" customHeight="1" thickBot="1" x14ac:dyDescent="0.3">
      <c r="A10" s="33" t="s">
        <v>96</v>
      </c>
      <c r="B10" s="284" t="s">
        <v>177</v>
      </c>
      <c r="C10" s="285"/>
      <c r="D10" s="135" t="str">
        <f>'notes détail'!I25</f>
        <v/>
      </c>
      <c r="E10" s="41">
        <v>1</v>
      </c>
      <c r="F10" s="42" t="str">
        <f>IF(D10="","",D10*E10)</f>
        <v/>
      </c>
      <c r="G10" s="274"/>
      <c r="H10" s="275"/>
    </row>
    <row r="11" spans="1:8" s="35" customFormat="1" ht="36.75" customHeight="1" thickTop="1" thickBot="1" x14ac:dyDescent="0.25">
      <c r="A11" s="45"/>
      <c r="B11" s="46"/>
      <c r="C11" s="46"/>
      <c r="D11" s="46"/>
      <c r="E11" s="47"/>
      <c r="F11" s="48" t="str">
        <f>IF(F10="","",SUM(F7:F10))</f>
        <v/>
      </c>
      <c r="G11" s="49" t="s">
        <v>167</v>
      </c>
      <c r="H11" s="50" t="str">
        <f>IF(F11="","",ROUND(F11/9,1))</f>
        <v/>
      </c>
    </row>
    <row r="12" spans="1:8" s="35" customFormat="1" ht="13.2" customHeight="1" thickTop="1" x14ac:dyDescent="0.2">
      <c r="A12" s="51"/>
      <c r="E12" s="52"/>
    </row>
    <row r="13" spans="1:8" s="35" customFormat="1" ht="29.4" customHeight="1" x14ac:dyDescent="0.2">
      <c r="A13" s="278" t="s">
        <v>126</v>
      </c>
      <c r="B13" s="278"/>
      <c r="C13" s="278"/>
      <c r="D13" s="278"/>
      <c r="E13" s="278"/>
      <c r="F13" s="278"/>
      <c r="G13" s="278"/>
      <c r="H13" s="279"/>
    </row>
    <row r="14" spans="1:8" s="36" customFormat="1" ht="27" customHeight="1" x14ac:dyDescent="0.2">
      <c r="A14" s="37" t="s">
        <v>119</v>
      </c>
      <c r="B14" s="38"/>
      <c r="C14" s="38"/>
      <c r="D14" s="40" t="s">
        <v>127</v>
      </c>
      <c r="E14" s="40" t="s">
        <v>121</v>
      </c>
      <c r="F14" s="39" t="s">
        <v>122</v>
      </c>
      <c r="G14" s="37" t="s">
        <v>123</v>
      </c>
      <c r="H14" s="32"/>
    </row>
    <row r="15" spans="1:8" s="35" customFormat="1" ht="29.4" customHeight="1" x14ac:dyDescent="0.2">
      <c r="A15" s="33" t="s">
        <v>57</v>
      </c>
      <c r="B15" s="272" t="s">
        <v>166</v>
      </c>
      <c r="C15" s="273"/>
      <c r="D15" s="135"/>
      <c r="E15" s="53">
        <v>3</v>
      </c>
      <c r="F15" s="42" t="str">
        <f>IF(D15="","",D15*E15)</f>
        <v/>
      </c>
      <c r="G15" s="286"/>
      <c r="H15" s="287"/>
    </row>
    <row r="16" spans="1:8" s="35" customFormat="1" ht="67.5" customHeight="1" x14ac:dyDescent="0.2">
      <c r="A16" s="33" t="s">
        <v>58</v>
      </c>
      <c r="B16" s="272" t="s">
        <v>124</v>
      </c>
      <c r="C16" s="273"/>
      <c r="D16" s="135"/>
      <c r="E16" s="53">
        <v>2</v>
      </c>
      <c r="F16" s="42" t="str">
        <f>IF(D16="","",D16*E16)</f>
        <v/>
      </c>
      <c r="G16" s="286"/>
      <c r="H16" s="287"/>
    </row>
    <row r="17" spans="1:8" s="35" customFormat="1" ht="43.2" customHeight="1" x14ac:dyDescent="0.2">
      <c r="A17" s="33" t="s">
        <v>95</v>
      </c>
      <c r="B17" s="291" t="s">
        <v>128</v>
      </c>
      <c r="C17" s="292"/>
      <c r="D17" s="135"/>
      <c r="E17" s="53">
        <v>2</v>
      </c>
      <c r="F17" s="42" t="str">
        <f>IF(D17="","",D17*E17)</f>
        <v/>
      </c>
      <c r="G17" s="286"/>
      <c r="H17" s="287"/>
    </row>
    <row r="18" spans="1:8" s="35" customFormat="1" ht="25.2" customHeight="1" x14ac:dyDescent="0.2">
      <c r="A18" s="43" t="s">
        <v>96</v>
      </c>
      <c r="B18" s="280" t="s">
        <v>125</v>
      </c>
      <c r="C18" s="281"/>
      <c r="D18" s="135"/>
      <c r="E18" s="41">
        <v>1</v>
      </c>
      <c r="F18" s="42" t="str">
        <f>IF(D18="","",D18*E18)</f>
        <v/>
      </c>
      <c r="G18" s="282"/>
      <c r="H18" s="283"/>
    </row>
    <row r="19" spans="1:8" s="44" customFormat="1" ht="66.75" customHeight="1" thickBot="1" x14ac:dyDescent="0.3">
      <c r="A19" s="33" t="s">
        <v>97</v>
      </c>
      <c r="B19" s="284" t="s">
        <v>168</v>
      </c>
      <c r="C19" s="288"/>
      <c r="D19" s="135"/>
      <c r="E19" s="53">
        <v>1</v>
      </c>
      <c r="F19" s="42" t="str">
        <f>IF(D19="","",D19*E19)</f>
        <v/>
      </c>
      <c r="G19" s="54"/>
      <c r="H19" s="55"/>
    </row>
    <row r="20" spans="1:8" s="35" customFormat="1" ht="28.2" customHeight="1" thickTop="1" thickBot="1" x14ac:dyDescent="0.25">
      <c r="A20" s="45"/>
      <c r="B20" s="46"/>
      <c r="C20" s="46"/>
      <c r="D20" s="46"/>
      <c r="E20" s="56"/>
      <c r="F20" s="57" t="str">
        <f>IF(SUM(F15:F19)=0,"",SUM(F15:F19))</f>
        <v/>
      </c>
      <c r="G20" s="58" t="s">
        <v>167</v>
      </c>
      <c r="H20" s="50" t="str">
        <f>IF(F20="","",ROUND(F20/9,1))</f>
        <v/>
      </c>
    </row>
    <row r="21" spans="1:8" s="35" customFormat="1" ht="14.4" customHeight="1" thickTop="1" x14ac:dyDescent="0.2">
      <c r="A21" s="45"/>
      <c r="B21" s="59"/>
      <c r="C21" s="59"/>
      <c r="D21" s="59"/>
      <c r="E21" s="60"/>
      <c r="F21" s="61"/>
      <c r="G21" s="61"/>
      <c r="H21" s="61"/>
    </row>
    <row r="22" spans="1:8" s="35" customFormat="1" ht="16.2" customHeight="1" x14ac:dyDescent="0.2">
      <c r="A22" s="289" t="s">
        <v>129</v>
      </c>
      <c r="B22" s="289"/>
      <c r="C22" s="289"/>
      <c r="D22" s="289"/>
      <c r="E22" s="289"/>
      <c r="F22" s="289"/>
      <c r="G22" s="289"/>
      <c r="H22" s="290"/>
    </row>
    <row r="23" spans="1:8" s="52" customFormat="1" ht="4.2" customHeight="1" x14ac:dyDescent="0.2">
      <c r="A23" s="51"/>
      <c r="B23" s="35"/>
      <c r="C23" s="35"/>
      <c r="D23" s="35"/>
      <c r="F23" s="35"/>
      <c r="G23" s="35"/>
      <c r="H23" s="35"/>
    </row>
    <row r="24" spans="1:8" s="36" customFormat="1" ht="28.95" customHeight="1" x14ac:dyDescent="0.2">
      <c r="A24" s="37"/>
      <c r="B24" s="38"/>
      <c r="C24" s="38"/>
      <c r="D24" s="40" t="s">
        <v>127</v>
      </c>
      <c r="E24" s="40" t="s">
        <v>130</v>
      </c>
      <c r="F24" s="39" t="s">
        <v>122</v>
      </c>
      <c r="G24" s="37" t="s">
        <v>123</v>
      </c>
      <c r="H24" s="32"/>
    </row>
    <row r="25" spans="1:8" s="35" customFormat="1" ht="29.25" customHeight="1" x14ac:dyDescent="0.2">
      <c r="A25" s="33" t="s">
        <v>131</v>
      </c>
      <c r="B25" s="291" t="s">
        <v>132</v>
      </c>
      <c r="C25" s="292"/>
      <c r="D25" s="42" t="str">
        <f>IF(H11="","",H11)</f>
        <v/>
      </c>
      <c r="E25" s="62">
        <v>2</v>
      </c>
      <c r="F25" s="42" t="str">
        <f>IF(H11="","",D25*E25)</f>
        <v/>
      </c>
      <c r="G25" s="286"/>
      <c r="H25" s="287"/>
    </row>
    <row r="26" spans="1:8" s="35" customFormat="1" ht="29.25" customHeight="1" x14ac:dyDescent="0.25">
      <c r="A26" s="33" t="s">
        <v>133</v>
      </c>
      <c r="B26" s="291" t="s">
        <v>134</v>
      </c>
      <c r="C26" s="292"/>
      <c r="D26" s="136" t="str">
        <f>H20</f>
        <v/>
      </c>
      <c r="E26" s="62">
        <v>1</v>
      </c>
      <c r="F26" s="42" t="str">
        <f>IF(D26="","",D26*E26)</f>
        <v/>
      </c>
      <c r="G26" s="286"/>
      <c r="H26" s="287"/>
    </row>
    <row r="27" spans="1:8" s="35" customFormat="1" ht="28.5" customHeight="1" x14ac:dyDescent="0.2">
      <c r="A27" s="33" t="s">
        <v>135</v>
      </c>
      <c r="B27" s="291" t="s">
        <v>136</v>
      </c>
      <c r="C27" s="292"/>
      <c r="D27" s="135"/>
      <c r="E27" s="63">
        <v>1</v>
      </c>
      <c r="F27" s="42" t="str">
        <f>IF(D27*E27=0,"",D27*E27)</f>
        <v/>
      </c>
      <c r="G27" s="286"/>
      <c r="H27" s="287"/>
    </row>
    <row r="28" spans="1:8" s="35" customFormat="1" ht="30" customHeight="1" thickBot="1" x14ac:dyDescent="0.25">
      <c r="A28" s="33" t="s">
        <v>137</v>
      </c>
      <c r="B28" s="291" t="s">
        <v>138</v>
      </c>
      <c r="C28" s="292"/>
      <c r="D28" s="135"/>
      <c r="E28" s="63">
        <v>1</v>
      </c>
      <c r="F28" s="42" t="str">
        <f>IF(D28*E28=0,"",D28*E28)</f>
        <v/>
      </c>
      <c r="G28" s="286"/>
      <c r="H28" s="287"/>
    </row>
    <row r="29" spans="1:8" s="35" customFormat="1" ht="27" customHeight="1" thickTop="1" thickBot="1" x14ac:dyDescent="0.25">
      <c r="A29" s="45"/>
      <c r="B29" s="46"/>
      <c r="C29" s="46"/>
      <c r="D29" s="46"/>
      <c r="E29" s="64"/>
      <c r="F29" s="65" t="str">
        <f>IF(F28="","",SUM(F25:F28))</f>
        <v/>
      </c>
      <c r="G29" s="58" t="s">
        <v>139</v>
      </c>
      <c r="H29" s="66" t="str">
        <f>IF(ISERROR(SUM(F29/5)),"",ROUND(F29/5,1))</f>
        <v/>
      </c>
    </row>
    <row r="30" spans="1:8" s="35" customFormat="1" ht="13.95" customHeight="1" thickTop="1" x14ac:dyDescent="0.25">
      <c r="A30" s="67" t="s">
        <v>140</v>
      </c>
      <c r="B30" s="68"/>
      <c r="C30" s="68"/>
      <c r="D30" s="68"/>
      <c r="E30" s="69"/>
      <c r="F30" s="70"/>
      <c r="G30" s="70"/>
      <c r="H30" s="69"/>
    </row>
    <row r="31" spans="1:8" s="35" customFormat="1" ht="6.75" customHeight="1" x14ac:dyDescent="0.2">
      <c r="A31" s="51"/>
      <c r="E31" s="52"/>
    </row>
    <row r="32" spans="1:8" s="35" customFormat="1" ht="29.25" customHeight="1" x14ac:dyDescent="0.2">
      <c r="A32" s="295" t="s">
        <v>169</v>
      </c>
      <c r="B32" s="296"/>
      <c r="C32" s="296"/>
      <c r="D32" s="296"/>
      <c r="E32" s="296"/>
      <c r="F32" s="296"/>
      <c r="G32" s="296"/>
      <c r="H32" s="296"/>
    </row>
    <row r="33" spans="1:8" s="36" customFormat="1" ht="5.4" customHeight="1" x14ac:dyDescent="0.2">
      <c r="A33" s="297"/>
      <c r="B33" s="297"/>
      <c r="C33" s="297"/>
      <c r="D33" s="297"/>
      <c r="E33" s="297"/>
      <c r="F33" s="297"/>
      <c r="G33" s="297"/>
      <c r="H33" s="298"/>
    </row>
    <row r="34" spans="1:8" s="35" customFormat="1" ht="8.4" customHeight="1" x14ac:dyDescent="0.2">
      <c r="A34" s="299" t="s">
        <v>141</v>
      </c>
      <c r="B34" s="254"/>
      <c r="C34" s="254"/>
      <c r="D34" s="254"/>
      <c r="F34" s="254" t="s">
        <v>142</v>
      </c>
      <c r="G34" s="254"/>
      <c r="H34" s="254"/>
    </row>
    <row r="35" spans="1:8" s="35" customFormat="1" ht="9.6" x14ac:dyDescent="0.2">
      <c r="A35" s="254"/>
      <c r="B35" s="254"/>
      <c r="C35" s="254"/>
      <c r="D35" s="254"/>
      <c r="F35" s="254"/>
      <c r="G35" s="254"/>
      <c r="H35" s="254"/>
    </row>
    <row r="36" spans="1:8" s="35" customFormat="1" ht="19.95" customHeight="1" x14ac:dyDescent="0.25">
      <c r="A36" s="293"/>
      <c r="B36" s="294"/>
      <c r="C36" s="294"/>
      <c r="D36" s="294"/>
      <c r="F36" s="294"/>
      <c r="G36" s="294"/>
      <c r="H36" s="294"/>
    </row>
    <row r="37" spans="1:8" s="35" customFormat="1" ht="9.6" x14ac:dyDescent="0.2">
      <c r="A37" s="51"/>
    </row>
    <row r="38" spans="1:8" s="35" customFormat="1" ht="9.6" x14ac:dyDescent="0.2">
      <c r="A38" s="51"/>
    </row>
    <row r="39" spans="1:8" s="35" customFormat="1" ht="9.6" x14ac:dyDescent="0.2">
      <c r="A39" s="51"/>
    </row>
    <row r="40" spans="1:8" s="35" customFormat="1" ht="9.6" x14ac:dyDescent="0.2">
      <c r="A40" s="51"/>
    </row>
    <row r="41" spans="1:8" s="35" customFormat="1" ht="9.6" x14ac:dyDescent="0.2">
      <c r="A41" s="51"/>
    </row>
    <row r="42" spans="1:8" s="35" customFormat="1" ht="9.6" x14ac:dyDescent="0.2">
      <c r="A42" s="51"/>
    </row>
    <row r="43" spans="1:8" s="35" customFormat="1" ht="9.6" x14ac:dyDescent="0.2">
      <c r="A43" s="51"/>
    </row>
    <row r="44" spans="1:8" s="35" customFormat="1" ht="9.6" x14ac:dyDescent="0.2">
      <c r="A44" s="51"/>
    </row>
    <row r="45" spans="1:8" s="35" customFormat="1" ht="9.6" x14ac:dyDescent="0.2">
      <c r="A45" s="51"/>
    </row>
    <row r="46" spans="1:8" s="35" customFormat="1" ht="9.6" x14ac:dyDescent="0.2">
      <c r="A46" s="51"/>
    </row>
    <row r="47" spans="1:8" s="35" customFormat="1" ht="9.6" x14ac:dyDescent="0.2">
      <c r="A47" s="51"/>
    </row>
    <row r="48" spans="1:8" s="35" customFormat="1" ht="9.6" x14ac:dyDescent="0.2">
      <c r="A48" s="51"/>
    </row>
    <row r="49" spans="1:1" s="35" customFormat="1" ht="9.6" x14ac:dyDescent="0.2">
      <c r="A49" s="51"/>
    </row>
    <row r="50" spans="1:1" s="35" customFormat="1" ht="9.6" x14ac:dyDescent="0.2">
      <c r="A50" s="51"/>
    </row>
    <row r="51" spans="1:1" s="35" customFormat="1" ht="9.6" x14ac:dyDescent="0.2">
      <c r="A51" s="51"/>
    </row>
    <row r="52" spans="1:1" s="35" customFormat="1" ht="9.6" x14ac:dyDescent="0.2">
      <c r="A52" s="51"/>
    </row>
    <row r="53" spans="1:1" s="35" customFormat="1" ht="9.6" x14ac:dyDescent="0.2">
      <c r="A53" s="51"/>
    </row>
    <row r="54" spans="1:1" s="35" customFormat="1" ht="9.6" x14ac:dyDescent="0.2">
      <c r="A54" s="51"/>
    </row>
    <row r="55" spans="1:1" s="35" customFormat="1" ht="9.6" x14ac:dyDescent="0.2">
      <c r="A55" s="51"/>
    </row>
    <row r="56" spans="1:1" s="35" customFormat="1" ht="9.6" x14ac:dyDescent="0.2">
      <c r="A56" s="51"/>
    </row>
    <row r="57" spans="1:1" s="35" customFormat="1" ht="9.6" x14ac:dyDescent="0.2">
      <c r="A57" s="51"/>
    </row>
    <row r="58" spans="1:1" s="35" customFormat="1" ht="9.6" x14ac:dyDescent="0.2">
      <c r="A58" s="51"/>
    </row>
    <row r="59" spans="1:1" s="35" customFormat="1" ht="9.6" x14ac:dyDescent="0.2">
      <c r="A59" s="51"/>
    </row>
    <row r="60" spans="1:1" s="35" customFormat="1" ht="9.6" x14ac:dyDescent="0.2">
      <c r="A60" s="51"/>
    </row>
    <row r="61" spans="1:1" s="35" customFormat="1" ht="9.6" x14ac:dyDescent="0.2">
      <c r="A61" s="51"/>
    </row>
    <row r="62" spans="1:1" s="35" customFormat="1" ht="9.6" x14ac:dyDescent="0.2">
      <c r="A62" s="51"/>
    </row>
    <row r="63" spans="1:1" s="35" customFormat="1" ht="9.6" x14ac:dyDescent="0.2">
      <c r="A63" s="51"/>
    </row>
    <row r="64" spans="1:1" s="35" customFormat="1" ht="9.6" x14ac:dyDescent="0.2">
      <c r="A64" s="51"/>
    </row>
    <row r="65" spans="1:1" s="35" customFormat="1" ht="9.6" x14ac:dyDescent="0.2">
      <c r="A65" s="51"/>
    </row>
    <row r="66" spans="1:1" s="35" customFormat="1" ht="9.6" x14ac:dyDescent="0.2"/>
    <row r="67" spans="1:1" s="35" customFormat="1" ht="9.6" x14ac:dyDescent="0.2"/>
    <row r="68" spans="1:1" s="35" customFormat="1" ht="9.6" x14ac:dyDescent="0.2"/>
    <row r="69" spans="1:1" s="35" customFormat="1" ht="9.6" x14ac:dyDescent="0.2"/>
    <row r="70" spans="1:1" s="35" customFormat="1" ht="9.6" x14ac:dyDescent="0.2"/>
    <row r="71" spans="1:1" s="35" customFormat="1" ht="9.6" x14ac:dyDescent="0.2"/>
    <row r="72" spans="1:1" s="35" customFormat="1" ht="9.6" x14ac:dyDescent="0.2"/>
    <row r="73" spans="1:1" s="35" customFormat="1" ht="9.6" x14ac:dyDescent="0.2"/>
    <row r="74" spans="1:1" s="35" customFormat="1" ht="9.6" x14ac:dyDescent="0.2"/>
    <row r="75" spans="1:1" s="35" customFormat="1" ht="9.6" x14ac:dyDescent="0.2"/>
    <row r="76" spans="1:1" s="35" customFormat="1" ht="9.6" x14ac:dyDescent="0.2"/>
    <row r="77" spans="1:1" s="35" customFormat="1" ht="9.6" x14ac:dyDescent="0.2"/>
    <row r="78" spans="1:1" s="35" customFormat="1" ht="9.6" x14ac:dyDescent="0.2"/>
    <row r="79" spans="1:1" s="35" customFormat="1" ht="9.6" x14ac:dyDescent="0.2"/>
    <row r="80" spans="1:1" s="35" customFormat="1" ht="9.6" x14ac:dyDescent="0.2"/>
    <row r="81" s="35" customFormat="1" ht="9.6" x14ac:dyDescent="0.2"/>
    <row r="82" s="35" customFormat="1" ht="9.6" x14ac:dyDescent="0.2"/>
    <row r="83" s="35" customFormat="1" ht="9.6" x14ac:dyDescent="0.2"/>
    <row r="84" s="35" customFormat="1" ht="9.6" x14ac:dyDescent="0.2"/>
    <row r="85" s="35" customFormat="1" ht="9.6" x14ac:dyDescent="0.2"/>
    <row r="86" s="35" customFormat="1" ht="9.6" x14ac:dyDescent="0.2"/>
    <row r="87" s="35" customFormat="1" ht="9.6" x14ac:dyDescent="0.2"/>
    <row r="88" s="35" customFormat="1" ht="9.6" x14ac:dyDescent="0.2"/>
    <row r="89" s="35" customFormat="1" ht="9.6" x14ac:dyDescent="0.2"/>
    <row r="90" s="35" customFormat="1" ht="9.6" x14ac:dyDescent="0.2"/>
    <row r="91" s="35" customFormat="1" ht="9.6" x14ac:dyDescent="0.2"/>
    <row r="92" s="35" customFormat="1" ht="9.6" x14ac:dyDescent="0.2"/>
    <row r="93" s="35" customFormat="1" ht="9.6" x14ac:dyDescent="0.2"/>
    <row r="94" s="35" customFormat="1" ht="9.6" x14ac:dyDescent="0.2"/>
    <row r="95" s="35" customFormat="1" ht="9.6" x14ac:dyDescent="0.2"/>
    <row r="96" s="35" customFormat="1" ht="9.6" x14ac:dyDescent="0.2"/>
    <row r="97" s="35" customFormat="1" ht="9.6" x14ac:dyDescent="0.2"/>
    <row r="98" s="35" customFormat="1" ht="9.6" x14ac:dyDescent="0.2"/>
    <row r="99" s="35" customFormat="1" ht="9.6" x14ac:dyDescent="0.2"/>
    <row r="100" s="35" customFormat="1" ht="9.6" x14ac:dyDescent="0.2"/>
    <row r="101" s="35" customFormat="1" ht="9.6" x14ac:dyDescent="0.2"/>
    <row r="102" s="35" customFormat="1" ht="9.6" x14ac:dyDescent="0.2"/>
    <row r="103" s="35" customFormat="1" ht="9.6" x14ac:dyDescent="0.2"/>
    <row r="104" s="35" customFormat="1" ht="9.6" x14ac:dyDescent="0.2"/>
    <row r="105" s="35" customFormat="1" ht="9.6" x14ac:dyDescent="0.2"/>
    <row r="106" s="35" customFormat="1" ht="9.6" x14ac:dyDescent="0.2"/>
    <row r="107" s="35" customFormat="1" ht="9.6" x14ac:dyDescent="0.2"/>
    <row r="108" s="35" customFormat="1" ht="9.6" x14ac:dyDescent="0.2"/>
    <row r="109" s="35" customFormat="1" ht="9.6" x14ac:dyDescent="0.2"/>
    <row r="110" s="35" customFormat="1" ht="9.6" x14ac:dyDescent="0.2"/>
    <row r="111" s="35" customFormat="1" ht="9.6" x14ac:dyDescent="0.2"/>
    <row r="112" s="35" customFormat="1" ht="9.6" x14ac:dyDescent="0.2"/>
    <row r="113" s="35" customFormat="1" ht="9.6" x14ac:dyDescent="0.2"/>
    <row r="114" s="35" customFormat="1" ht="9.6" x14ac:dyDescent="0.2"/>
    <row r="115" s="35" customFormat="1" ht="9.6" x14ac:dyDescent="0.2"/>
    <row r="116" s="35" customFormat="1" ht="9.6" x14ac:dyDescent="0.2"/>
    <row r="117" s="35" customFormat="1" ht="9.6" x14ac:dyDescent="0.2"/>
    <row r="118" s="35" customFormat="1" ht="9.6" x14ac:dyDescent="0.2"/>
    <row r="119" s="35" customFormat="1" ht="9.6" x14ac:dyDescent="0.2"/>
    <row r="120" s="35" customFormat="1" ht="9.6" x14ac:dyDescent="0.2"/>
    <row r="121" s="35" customFormat="1" ht="9.6" x14ac:dyDescent="0.2"/>
    <row r="122" s="35" customFormat="1" ht="9.6" x14ac:dyDescent="0.2"/>
    <row r="123" s="35" customFormat="1" ht="9.6" x14ac:dyDescent="0.2"/>
    <row r="124" s="35" customFormat="1" ht="9.6" x14ac:dyDescent="0.2"/>
    <row r="125" s="35" customFormat="1" ht="9.6" x14ac:dyDescent="0.2"/>
    <row r="126" s="35" customFormat="1" ht="9.6" x14ac:dyDescent="0.2"/>
    <row r="127" s="35" customFormat="1" ht="9.6" x14ac:dyDescent="0.2"/>
    <row r="128" s="35" customFormat="1" ht="9.6" x14ac:dyDescent="0.2"/>
    <row r="129" s="35" customFormat="1" ht="9.6" x14ac:dyDescent="0.2"/>
    <row r="130" s="35" customFormat="1" ht="9.6" x14ac:dyDescent="0.2"/>
    <row r="131" s="35" customFormat="1" ht="9.6" x14ac:dyDescent="0.2"/>
    <row r="132" s="35" customFormat="1" ht="9.6" x14ac:dyDescent="0.2"/>
    <row r="133" s="35" customFormat="1" ht="9.6" x14ac:dyDescent="0.2"/>
    <row r="134" s="35" customFormat="1" ht="9.6" x14ac:dyDescent="0.2"/>
    <row r="135" s="35" customFormat="1" ht="9.6" x14ac:dyDescent="0.2"/>
    <row r="136" s="35" customFormat="1" ht="9.6" x14ac:dyDescent="0.2"/>
    <row r="137" s="35" customFormat="1" ht="9.6" x14ac:dyDescent="0.2"/>
    <row r="138" s="35" customFormat="1" ht="9.6" x14ac:dyDescent="0.2"/>
    <row r="139" s="35" customFormat="1" ht="9.6" x14ac:dyDescent="0.2"/>
    <row r="140" s="35" customFormat="1" ht="9.6" x14ac:dyDescent="0.2"/>
    <row r="141" s="35" customFormat="1" ht="9.6" x14ac:dyDescent="0.2"/>
    <row r="142" s="35" customFormat="1" ht="9.6" x14ac:dyDescent="0.2"/>
    <row r="143" s="35" customFormat="1" ht="9.6" x14ac:dyDescent="0.2"/>
    <row r="144" s="35" customFormat="1" ht="9.6" x14ac:dyDescent="0.2"/>
    <row r="145" s="35" customFormat="1" ht="9.6" x14ac:dyDescent="0.2"/>
    <row r="146" s="35" customFormat="1" ht="9.6" x14ac:dyDescent="0.2"/>
    <row r="147" s="35" customFormat="1" ht="9.6" x14ac:dyDescent="0.2"/>
    <row r="148" s="35" customFormat="1" ht="9.6" x14ac:dyDescent="0.2"/>
    <row r="149" s="35" customFormat="1" ht="9.6" x14ac:dyDescent="0.2"/>
    <row r="150" s="35" customFormat="1" ht="9.6" x14ac:dyDescent="0.2"/>
    <row r="151" s="35" customFormat="1" ht="9.6" x14ac:dyDescent="0.2"/>
    <row r="152" s="35" customFormat="1" ht="9.6" x14ac:dyDescent="0.2"/>
    <row r="153" s="35" customFormat="1" ht="9.6" x14ac:dyDescent="0.2"/>
    <row r="154" s="35" customFormat="1" ht="9.6" x14ac:dyDescent="0.2"/>
    <row r="155" s="35" customFormat="1" ht="9.6" x14ac:dyDescent="0.2"/>
    <row r="156" s="35" customFormat="1" ht="9.6" x14ac:dyDescent="0.2"/>
    <row r="157" s="35" customFormat="1" ht="9.6" x14ac:dyDescent="0.2"/>
    <row r="158" s="35" customFormat="1" ht="9.6" x14ac:dyDescent="0.2"/>
    <row r="159" s="35" customFormat="1" ht="9.6" x14ac:dyDescent="0.2"/>
    <row r="160" s="35" customFormat="1" ht="9.6" x14ac:dyDescent="0.2"/>
    <row r="161" s="35" customFormat="1" ht="9.6" x14ac:dyDescent="0.2"/>
    <row r="162" s="35" customFormat="1" ht="9.6" x14ac:dyDescent="0.2"/>
    <row r="163" s="35" customFormat="1" ht="9.6" x14ac:dyDescent="0.2"/>
    <row r="164" s="35" customFormat="1" ht="9.6" x14ac:dyDescent="0.2"/>
    <row r="165" s="35" customFormat="1" ht="9.6" x14ac:dyDescent="0.2"/>
    <row r="166" s="35" customFormat="1" ht="9.6" x14ac:dyDescent="0.2"/>
    <row r="167" s="35" customFormat="1" ht="9.6" x14ac:dyDescent="0.2"/>
    <row r="168" s="35" customFormat="1" ht="9.6" x14ac:dyDescent="0.2"/>
    <row r="169" s="35" customFormat="1" ht="9.6" x14ac:dyDescent="0.2"/>
    <row r="170" s="35" customFormat="1" ht="9.6" x14ac:dyDescent="0.2"/>
    <row r="171" s="35" customFormat="1" ht="9.6" x14ac:dyDescent="0.2"/>
    <row r="172" s="35" customFormat="1" ht="9.6" x14ac:dyDescent="0.2"/>
    <row r="173" s="35" customFormat="1" ht="9.6" x14ac:dyDescent="0.2"/>
    <row r="174" s="35" customFormat="1" ht="9.6" x14ac:dyDescent="0.2"/>
    <row r="175" s="35" customFormat="1" ht="9.6" x14ac:dyDescent="0.2"/>
    <row r="176" s="35" customFormat="1" ht="9.6" x14ac:dyDescent="0.2"/>
    <row r="177" s="35" customFormat="1" ht="9.6" x14ac:dyDescent="0.2"/>
  </sheetData>
  <sheetProtection sheet="1" objects="1" scenarios="1"/>
  <mergeCells count="36">
    <mergeCell ref="B28:C28"/>
    <mergeCell ref="G28:H28"/>
    <mergeCell ref="B25:C25"/>
    <mergeCell ref="G25:H25"/>
    <mergeCell ref="B27:C27"/>
    <mergeCell ref="G27:H27"/>
    <mergeCell ref="B26:C26"/>
    <mergeCell ref="G26:H26"/>
    <mergeCell ref="A36:D36"/>
    <mergeCell ref="F36:H36"/>
    <mergeCell ref="A32:H32"/>
    <mergeCell ref="A33:H33"/>
    <mergeCell ref="A34:D35"/>
    <mergeCell ref="F34:H35"/>
    <mergeCell ref="B19:C19"/>
    <mergeCell ref="A22:H22"/>
    <mergeCell ref="B16:C16"/>
    <mergeCell ref="G16:H16"/>
    <mergeCell ref="B17:C17"/>
    <mergeCell ref="G17:H17"/>
    <mergeCell ref="B9:C9"/>
    <mergeCell ref="G9:H9"/>
    <mergeCell ref="B10:C10"/>
    <mergeCell ref="G10:H10"/>
    <mergeCell ref="B18:C18"/>
    <mergeCell ref="G18:H18"/>
    <mergeCell ref="A13:H13"/>
    <mergeCell ref="B15:C15"/>
    <mergeCell ref="G15:H15"/>
    <mergeCell ref="B8:C8"/>
    <mergeCell ref="G8:H8"/>
    <mergeCell ref="A1:B1"/>
    <mergeCell ref="F1:H1"/>
    <mergeCell ref="A3:H4"/>
    <mergeCell ref="B7:C7"/>
    <mergeCell ref="G7:H7"/>
  </mergeCells>
  <phoneticPr fontId="4" type="noConversion"/>
  <conditionalFormatting sqref="F1:H1">
    <cfRule type="cellIs" dxfId="6" priority="1" operator="equal">
      <formula>0</formula>
    </cfRule>
  </conditionalFormatting>
  <pageMargins left="0.78740157480314965" right="0.78740157480314965" top="0.78740157480314965" bottom="0.78740157480314965" header="0.51181102362204722" footer="0.51181102362204722"/>
  <pageSetup paperSize="9" scale="79" orientation="portrait"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49"/>
  <sheetViews>
    <sheetView view="pageLayout" zoomScaleNormal="100" workbookViewId="0">
      <selection activeCell="G1" sqref="G1"/>
    </sheetView>
  </sheetViews>
  <sheetFormatPr baseColWidth="10" defaultRowHeight="13.2" x14ac:dyDescent="0.25"/>
  <cols>
    <col min="1" max="1" width="7.109375" customWidth="1"/>
    <col min="2" max="2" width="19" customWidth="1"/>
    <col min="3" max="7" width="13.109375" customWidth="1"/>
  </cols>
  <sheetData>
    <row r="1" spans="1:8" s="35" customFormat="1" ht="14.25" customHeight="1" x14ac:dyDescent="0.25">
      <c r="A1" s="34">
        <v>21806</v>
      </c>
      <c r="B1" s="239" t="s">
        <v>143</v>
      </c>
      <c r="C1" s="239"/>
      <c r="D1" s="239"/>
      <c r="E1" s="240"/>
      <c r="F1" s="241" t="s">
        <v>144</v>
      </c>
      <c r="G1" s="72">
        <f>'titre 1a'!D20</f>
        <v>0</v>
      </c>
    </row>
    <row r="2" spans="1:8" s="35" customFormat="1" ht="14.25" customHeight="1" x14ac:dyDescent="0.25">
      <c r="B2" s="239" t="s">
        <v>145</v>
      </c>
      <c r="C2" s="239"/>
      <c r="D2" s="239"/>
      <c r="E2" s="240"/>
      <c r="F2" s="241"/>
      <c r="G2" s="73"/>
    </row>
    <row r="3" spans="1:8" s="35" customFormat="1" ht="14.25" customHeight="1" x14ac:dyDescent="0.25">
      <c r="B3" s="239" t="s">
        <v>146</v>
      </c>
      <c r="C3" s="239"/>
      <c r="D3" s="239"/>
      <c r="E3" s="240"/>
      <c r="F3" s="242" t="s">
        <v>147</v>
      </c>
      <c r="G3" s="74">
        <f>'titre 1a'!D12</f>
        <v>0</v>
      </c>
    </row>
    <row r="4" spans="1:8" s="35" customFormat="1" ht="15.75" customHeight="1" thickBot="1" x14ac:dyDescent="0.25">
      <c r="F4" s="243"/>
    </row>
    <row r="5" spans="1:8" s="3" customFormat="1" ht="17.25" customHeight="1" x14ac:dyDescent="0.25">
      <c r="A5" s="75"/>
      <c r="B5" s="248" t="s">
        <v>148</v>
      </c>
      <c r="C5" s="248"/>
      <c r="D5" s="248"/>
      <c r="E5" s="248"/>
      <c r="F5" s="248"/>
      <c r="G5" s="76"/>
      <c r="H5" s="77"/>
    </row>
    <row r="6" spans="1:8" s="3" customFormat="1" ht="17.25" customHeight="1" thickBot="1" x14ac:dyDescent="0.3">
      <c r="A6" s="249" t="s">
        <v>149</v>
      </c>
      <c r="B6" s="250"/>
      <c r="C6" s="250"/>
      <c r="D6" s="250"/>
      <c r="E6" s="250"/>
      <c r="F6" s="250"/>
      <c r="G6" s="251"/>
      <c r="H6" s="77"/>
    </row>
    <row r="7" spans="1:8" s="35" customFormat="1" ht="11.25" customHeight="1" x14ac:dyDescent="0.2"/>
    <row r="8" spans="1:8" s="35" customFormat="1" ht="21" customHeight="1" x14ac:dyDescent="0.2">
      <c r="A8" s="252" t="s">
        <v>150</v>
      </c>
      <c r="B8" s="252"/>
      <c r="C8" s="252"/>
      <c r="D8" s="252"/>
      <c r="E8" s="252"/>
      <c r="F8" s="252"/>
      <c r="G8" s="252"/>
    </row>
    <row r="9" spans="1:8" s="3" customFormat="1" x14ac:dyDescent="0.25"/>
    <row r="10" spans="1:8" s="36" customFormat="1" ht="12" customHeight="1" x14ac:dyDescent="0.25">
      <c r="A10" s="253" t="s">
        <v>151</v>
      </c>
      <c r="B10" s="253"/>
      <c r="C10" s="253"/>
      <c r="D10" s="253"/>
      <c r="E10" s="253"/>
      <c r="F10" s="253"/>
      <c r="G10" s="253"/>
    </row>
    <row r="11" spans="1:8" s="35" customFormat="1" ht="9.6" x14ac:dyDescent="0.2"/>
    <row r="12" spans="1:8" s="35" customFormat="1" ht="9.6" x14ac:dyDescent="0.2">
      <c r="A12" s="254" t="s">
        <v>152</v>
      </c>
      <c r="B12" s="254"/>
      <c r="C12" s="256"/>
      <c r="D12" s="256"/>
      <c r="E12" s="256"/>
      <c r="F12" s="256"/>
      <c r="G12" s="256"/>
    </row>
    <row r="13" spans="1:8" s="36" customFormat="1" ht="10.5" customHeight="1" x14ac:dyDescent="0.2">
      <c r="A13" s="255"/>
      <c r="B13" s="255"/>
      <c r="C13" s="257"/>
      <c r="D13" s="257"/>
      <c r="E13" s="257"/>
      <c r="F13" s="257"/>
      <c r="G13" s="257"/>
    </row>
    <row r="14" spans="1:8" s="35" customFormat="1" ht="9.6" x14ac:dyDescent="0.2"/>
    <row r="15" spans="1:8" s="35" customFormat="1" ht="9.6" x14ac:dyDescent="0.2">
      <c r="A15" s="254" t="s">
        <v>153</v>
      </c>
      <c r="B15" s="254"/>
      <c r="C15" s="264"/>
      <c r="D15" s="256"/>
      <c r="E15" s="256"/>
      <c r="F15" s="256"/>
      <c r="G15" s="256"/>
    </row>
    <row r="16" spans="1:8" s="36" customFormat="1" ht="11.4" x14ac:dyDescent="0.2">
      <c r="A16" s="255"/>
      <c r="B16" s="255"/>
      <c r="C16" s="257"/>
      <c r="D16" s="257"/>
      <c r="E16" s="257"/>
      <c r="F16" s="257"/>
      <c r="G16" s="257"/>
    </row>
    <row r="17" spans="1:7" s="3" customFormat="1" ht="13.5" customHeight="1" x14ac:dyDescent="0.25"/>
    <row r="18" spans="1:7" s="35" customFormat="1" ht="9.6" x14ac:dyDescent="0.2">
      <c r="A18" s="78"/>
      <c r="B18" s="79"/>
      <c r="C18" s="79"/>
      <c r="D18" s="79"/>
      <c r="E18" s="79"/>
      <c r="F18" s="79"/>
      <c r="G18" s="80"/>
    </row>
    <row r="19" spans="1:7" s="36" customFormat="1" ht="12" x14ac:dyDescent="0.25">
      <c r="A19" s="258" t="s">
        <v>154</v>
      </c>
      <c r="B19" s="259"/>
      <c r="C19" s="259"/>
      <c r="D19" s="259"/>
      <c r="E19" s="259"/>
      <c r="F19" s="259"/>
      <c r="G19" s="260"/>
    </row>
    <row r="20" spans="1:7" s="35" customFormat="1" ht="9.6" x14ac:dyDescent="0.2">
      <c r="A20" s="261" t="s">
        <v>155</v>
      </c>
      <c r="B20" s="262"/>
      <c r="C20" s="262"/>
      <c r="D20" s="262"/>
      <c r="E20" s="262"/>
      <c r="F20" s="262"/>
      <c r="G20" s="263"/>
    </row>
    <row r="21" spans="1:7" s="35" customFormat="1" ht="9.6" x14ac:dyDescent="0.2">
      <c r="A21" s="81"/>
      <c r="B21" s="82"/>
      <c r="C21" s="82"/>
      <c r="D21" s="82"/>
      <c r="E21" s="82"/>
      <c r="F21" s="82"/>
      <c r="G21" s="83"/>
    </row>
    <row r="22" spans="1:7" s="3" customFormat="1" ht="10.5" customHeight="1" x14ac:dyDescent="0.25"/>
    <row r="23" spans="1:7" s="36" customFormat="1" ht="12" x14ac:dyDescent="0.25">
      <c r="A23" s="244" t="s">
        <v>156</v>
      </c>
      <c r="B23" s="245"/>
      <c r="C23" s="245"/>
      <c r="D23" s="245"/>
      <c r="E23" s="245"/>
      <c r="F23" s="245"/>
      <c r="G23" s="245"/>
    </row>
    <row r="24" spans="1:7" s="35" customFormat="1" ht="9.6" x14ac:dyDescent="0.2"/>
    <row r="25" spans="1:7" s="35" customFormat="1" ht="30" customHeight="1" x14ac:dyDescent="0.2">
      <c r="A25" s="246" t="s">
        <v>157</v>
      </c>
      <c r="B25" s="247"/>
      <c r="C25" s="247"/>
      <c r="D25" s="247"/>
      <c r="E25" s="247"/>
      <c r="F25" s="247"/>
      <c r="G25" s="247"/>
    </row>
    <row r="26" spans="1:7" s="35" customFormat="1" ht="9.6" x14ac:dyDescent="0.2"/>
    <row r="27" spans="1:7" s="35" customFormat="1" ht="191.25" customHeight="1" x14ac:dyDescent="0.2">
      <c r="A27" s="267">
        <f>'notes 1 a'!A27:G27</f>
        <v>0</v>
      </c>
      <c r="B27" s="268"/>
      <c r="C27" s="268"/>
      <c r="D27" s="268"/>
      <c r="E27" s="268"/>
      <c r="F27" s="268"/>
      <c r="G27" s="269"/>
    </row>
    <row r="28" spans="1:7" s="35" customFormat="1" ht="9.6" x14ac:dyDescent="0.2"/>
    <row r="29" spans="1:7" s="35" customFormat="1" ht="9.6" x14ac:dyDescent="0.2">
      <c r="A29" s="270" t="s">
        <v>158</v>
      </c>
      <c r="B29" s="270"/>
      <c r="C29" s="270"/>
      <c r="E29" s="270" t="s">
        <v>159</v>
      </c>
      <c r="F29" s="270"/>
      <c r="G29" s="270"/>
    </row>
    <row r="30" spans="1:7" s="35" customFormat="1" ht="9.6" x14ac:dyDescent="0.2">
      <c r="A30" s="270"/>
      <c r="B30" s="270"/>
      <c r="C30" s="270"/>
      <c r="E30" s="270"/>
      <c r="F30" s="270"/>
      <c r="G30" s="270"/>
    </row>
    <row r="31" spans="1:7" s="35" customFormat="1" ht="33" customHeight="1" x14ac:dyDescent="0.25">
      <c r="A31" s="271"/>
      <c r="B31" s="271"/>
      <c r="C31" s="271"/>
      <c r="E31" s="257"/>
      <c r="F31" s="257"/>
      <c r="G31" s="257"/>
    </row>
    <row r="32" spans="1:7" s="35" customFormat="1" ht="33.75" customHeight="1" x14ac:dyDescent="0.25">
      <c r="E32" s="257"/>
      <c r="F32" s="257"/>
      <c r="G32" s="257"/>
    </row>
    <row r="33" spans="1:7" s="35" customFormat="1" ht="9" customHeight="1" x14ac:dyDescent="0.2">
      <c r="E33" s="70"/>
      <c r="F33" s="70"/>
      <c r="G33" s="70"/>
    </row>
    <row r="34" spans="1:7" s="35" customFormat="1" ht="9.6" x14ac:dyDescent="0.2">
      <c r="A34" s="265" t="s">
        <v>160</v>
      </c>
      <c r="B34" s="266"/>
      <c r="C34" s="266"/>
      <c r="D34" s="266"/>
      <c r="E34" s="266"/>
      <c r="F34" s="266"/>
      <c r="G34" s="266"/>
    </row>
    <row r="35" spans="1:7" s="35" customFormat="1" ht="9.6" x14ac:dyDescent="0.2">
      <c r="A35" s="266"/>
      <c r="B35" s="266"/>
      <c r="C35" s="266"/>
      <c r="D35" s="266"/>
      <c r="E35" s="266"/>
      <c r="F35" s="266"/>
      <c r="G35" s="266"/>
    </row>
    <row r="36" spans="1:7" s="35" customFormat="1" ht="12.75" customHeight="1" x14ac:dyDescent="0.2">
      <c r="A36" s="266"/>
      <c r="B36" s="266"/>
      <c r="C36" s="266"/>
      <c r="D36" s="266"/>
      <c r="E36" s="266"/>
      <c r="F36" s="266"/>
      <c r="G36" s="266"/>
    </row>
    <row r="37" spans="1:7" s="35" customFormat="1" ht="9.6" hidden="1" x14ac:dyDescent="0.2">
      <c r="A37" s="266"/>
      <c r="B37" s="266"/>
      <c r="C37" s="266"/>
      <c r="D37" s="266"/>
      <c r="E37" s="266"/>
      <c r="F37" s="266"/>
      <c r="G37" s="266"/>
    </row>
    <row r="38" spans="1:7" s="35" customFormat="1" ht="16.5" customHeight="1" x14ac:dyDescent="0.25">
      <c r="A38" s="155" t="s">
        <v>197</v>
      </c>
      <c r="B38" s="155"/>
      <c r="C38" s="155"/>
      <c r="D38" s="155" t="s">
        <v>198</v>
      </c>
      <c r="E38" s="155"/>
      <c r="F38" s="155"/>
      <c r="G38" s="155"/>
    </row>
    <row r="39" spans="1:7" ht="10.199999999999999" customHeight="1" x14ac:dyDescent="0.25">
      <c r="A39" s="84">
        <v>6</v>
      </c>
      <c r="B39" s="85" t="s">
        <v>199</v>
      </c>
      <c r="D39" s="84">
        <v>5</v>
      </c>
      <c r="E39" s="85" t="s">
        <v>200</v>
      </c>
    </row>
    <row r="40" spans="1:7" ht="10.199999999999999" customHeight="1" x14ac:dyDescent="0.25">
      <c r="A40" s="84" t="s">
        <v>161</v>
      </c>
      <c r="B40" s="85" t="s">
        <v>201</v>
      </c>
      <c r="D40" s="84">
        <v>4</v>
      </c>
      <c r="E40" s="85" t="s">
        <v>202</v>
      </c>
    </row>
    <row r="41" spans="1:7" ht="10.199999999999999" customHeight="1" x14ac:dyDescent="0.25">
      <c r="A41" s="84">
        <v>5</v>
      </c>
      <c r="B41" s="85" t="s">
        <v>203</v>
      </c>
      <c r="D41" s="84">
        <v>3</v>
      </c>
      <c r="E41" s="85" t="s">
        <v>204</v>
      </c>
    </row>
    <row r="42" spans="1:7" ht="10.199999999999999" customHeight="1" x14ac:dyDescent="0.25">
      <c r="A42" s="84" t="s">
        <v>162</v>
      </c>
      <c r="B42" s="85" t="s">
        <v>201</v>
      </c>
      <c r="D42" s="84">
        <v>2</v>
      </c>
      <c r="E42" s="85" t="s">
        <v>205</v>
      </c>
    </row>
    <row r="43" spans="1:7" ht="10.199999999999999" customHeight="1" x14ac:dyDescent="0.25">
      <c r="A43" s="84">
        <v>4</v>
      </c>
      <c r="B43" s="85" t="s">
        <v>206</v>
      </c>
      <c r="D43" s="84">
        <v>1</v>
      </c>
      <c r="E43" s="85" t="s">
        <v>207</v>
      </c>
    </row>
    <row r="44" spans="1:7" ht="10.199999999999999" customHeight="1" x14ac:dyDescent="0.25">
      <c r="A44" s="84" t="s">
        <v>163</v>
      </c>
      <c r="B44" s="85" t="s">
        <v>201</v>
      </c>
      <c r="D44" s="84">
        <v>0</v>
      </c>
      <c r="E44" s="85" t="s">
        <v>208</v>
      </c>
    </row>
    <row r="45" spans="1:7" ht="10.199999999999999" customHeight="1" x14ac:dyDescent="0.25">
      <c r="A45" s="84">
        <v>3</v>
      </c>
      <c r="B45" s="85" t="s">
        <v>209</v>
      </c>
    </row>
    <row r="46" spans="1:7" ht="10.199999999999999" customHeight="1" x14ac:dyDescent="0.25">
      <c r="A46" s="84" t="s">
        <v>164</v>
      </c>
      <c r="B46" s="85" t="s">
        <v>201</v>
      </c>
    </row>
    <row r="47" spans="1:7" ht="10.199999999999999" customHeight="1" x14ac:dyDescent="0.25">
      <c r="A47" s="84">
        <v>2</v>
      </c>
      <c r="B47" s="85" t="s">
        <v>210</v>
      </c>
    </row>
    <row r="48" spans="1:7" ht="10.199999999999999" customHeight="1" x14ac:dyDescent="0.25">
      <c r="A48" s="84" t="s">
        <v>165</v>
      </c>
      <c r="B48" s="85" t="s">
        <v>201</v>
      </c>
    </row>
    <row r="49" spans="1:2" ht="10.199999999999999" customHeight="1" x14ac:dyDescent="0.25">
      <c r="A49" s="84">
        <v>1</v>
      </c>
      <c r="B49" s="85" t="s">
        <v>211</v>
      </c>
    </row>
  </sheetData>
  <sheetProtection sheet="1" objects="1" scenarios="1"/>
  <mergeCells count="24">
    <mergeCell ref="E32:G32"/>
    <mergeCell ref="A34:G37"/>
    <mergeCell ref="A27:G27"/>
    <mergeCell ref="A29:C30"/>
    <mergeCell ref="E29:G30"/>
    <mergeCell ref="A31:C31"/>
    <mergeCell ref="E31:G31"/>
    <mergeCell ref="A23:G23"/>
    <mergeCell ref="A25:G25"/>
    <mergeCell ref="B5:F5"/>
    <mergeCell ref="A6:G6"/>
    <mergeCell ref="A8:G8"/>
    <mergeCell ref="A10:G10"/>
    <mergeCell ref="A12:B13"/>
    <mergeCell ref="C12:G13"/>
    <mergeCell ref="A19:G19"/>
    <mergeCell ref="A15:B16"/>
    <mergeCell ref="A20:G20"/>
    <mergeCell ref="C15:G16"/>
    <mergeCell ref="B1:E1"/>
    <mergeCell ref="F1:F2"/>
    <mergeCell ref="B2:E2"/>
    <mergeCell ref="B3:E3"/>
    <mergeCell ref="F3:F4"/>
  </mergeCells>
  <phoneticPr fontId="4" type="noConversion"/>
  <conditionalFormatting sqref="A27:G27">
    <cfRule type="cellIs" dxfId="5" priority="2" operator="equal">
      <formula>0</formula>
    </cfRule>
  </conditionalFormatting>
  <conditionalFormatting sqref="G1:G3">
    <cfRule type="cellIs" dxfId="4" priority="1" operator="equal">
      <formula>0</formula>
    </cfRule>
  </conditionalFormatting>
  <pageMargins left="0.78740157480314965" right="0.78740157480314965" top="0.78740157480314965" bottom="0.78740157480314965" header="0.51181102362204722" footer="0.51181102362204722"/>
  <pageSetup paperSize="9" scale="94" orientation="portrait" r:id="rId1"/>
  <headerFooter alignWithMargins="0">
    <oddFooter>&amp;CPage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177"/>
  <sheetViews>
    <sheetView view="pageLayout" zoomScaleNormal="100" zoomScaleSheetLayoutView="100" workbookViewId="0">
      <selection activeCell="F1" sqref="F1:H1"/>
    </sheetView>
  </sheetViews>
  <sheetFormatPr baseColWidth="10" defaultRowHeight="13.2" x14ac:dyDescent="0.25"/>
  <cols>
    <col min="1" max="1" width="2.33203125" style="71" customWidth="1"/>
    <col min="2" max="2" width="19.109375" customWidth="1"/>
    <col min="3" max="3" width="15" customWidth="1"/>
    <col min="4" max="4" width="7.44140625" customWidth="1"/>
    <col min="5" max="5" width="7.88671875" customWidth="1"/>
    <col min="6" max="6" width="7.44140625" customWidth="1"/>
    <col min="7" max="7" width="28.109375" customWidth="1"/>
    <col min="8" max="8" width="10.5546875" customWidth="1"/>
  </cols>
  <sheetData>
    <row r="1" spans="1:8" s="35" customFormat="1" ht="15" customHeight="1" x14ac:dyDescent="0.25">
      <c r="A1" s="276">
        <v>21806</v>
      </c>
      <c r="B1" s="276"/>
      <c r="D1" s="35" t="s">
        <v>117</v>
      </c>
      <c r="F1" s="277">
        <f>'titre 1a'!D14</f>
        <v>0</v>
      </c>
      <c r="G1" s="277"/>
      <c r="H1" s="277"/>
    </row>
    <row r="2" spans="1:8" s="35" customFormat="1" ht="6.75" customHeight="1" x14ac:dyDescent="0.2"/>
    <row r="3" spans="1:8" s="36" customFormat="1" ht="11.4" customHeight="1" x14ac:dyDescent="0.2">
      <c r="A3" s="278" t="s">
        <v>118</v>
      </c>
      <c r="B3" s="278"/>
      <c r="C3" s="278"/>
      <c r="D3" s="278"/>
      <c r="E3" s="278"/>
      <c r="F3" s="278"/>
      <c r="G3" s="278"/>
      <c r="H3" s="279"/>
    </row>
    <row r="4" spans="1:8" s="36" customFormat="1" ht="15" customHeight="1" x14ac:dyDescent="0.2">
      <c r="A4" s="278"/>
      <c r="B4" s="278"/>
      <c r="C4" s="278"/>
      <c r="D4" s="278"/>
      <c r="E4" s="278"/>
      <c r="F4" s="278"/>
      <c r="G4" s="278"/>
      <c r="H4" s="279"/>
    </row>
    <row r="5" spans="1:8" s="35" customFormat="1" ht="2.25" hidden="1" customHeight="1" x14ac:dyDescent="0.2"/>
    <row r="6" spans="1:8" s="35" customFormat="1" ht="32.25" customHeight="1" x14ac:dyDescent="0.2">
      <c r="A6" s="37" t="s">
        <v>119</v>
      </c>
      <c r="B6" s="38"/>
      <c r="C6" s="38"/>
      <c r="D6" s="39" t="s">
        <v>120</v>
      </c>
      <c r="E6" s="40" t="s">
        <v>121</v>
      </c>
      <c r="F6" s="39" t="s">
        <v>122</v>
      </c>
      <c r="G6" s="37" t="s">
        <v>123</v>
      </c>
      <c r="H6" s="32"/>
    </row>
    <row r="7" spans="1:8" s="35" customFormat="1" ht="27" customHeight="1" x14ac:dyDescent="0.2">
      <c r="A7" s="33" t="s">
        <v>57</v>
      </c>
      <c r="B7" s="272" t="s">
        <v>174</v>
      </c>
      <c r="C7" s="273"/>
      <c r="D7" s="135" t="str">
        <f>'notes détail'!H11</f>
        <v/>
      </c>
      <c r="E7" s="41">
        <v>4</v>
      </c>
      <c r="F7" s="42" t="str">
        <f>IF(D7="","",D7*E7)</f>
        <v/>
      </c>
      <c r="G7" s="274"/>
      <c r="H7" s="275"/>
    </row>
    <row r="8" spans="1:8" s="35" customFormat="1" ht="73.5" customHeight="1" x14ac:dyDescent="0.2">
      <c r="A8" s="33" t="s">
        <v>58</v>
      </c>
      <c r="B8" s="272" t="s">
        <v>175</v>
      </c>
      <c r="C8" s="273"/>
      <c r="D8" s="135" t="str">
        <f>'notes détail'!H21</f>
        <v/>
      </c>
      <c r="E8" s="41">
        <v>3</v>
      </c>
      <c r="F8" s="42" t="str">
        <f>IF(D8="","",D8*E8)</f>
        <v/>
      </c>
      <c r="G8" s="274"/>
      <c r="H8" s="275"/>
    </row>
    <row r="9" spans="1:8" s="44" customFormat="1" ht="26.25" customHeight="1" x14ac:dyDescent="0.25">
      <c r="A9" s="43" t="s">
        <v>95</v>
      </c>
      <c r="B9" s="280" t="s">
        <v>176</v>
      </c>
      <c r="C9" s="281"/>
      <c r="D9" s="135" t="str">
        <f>'notes détail'!I24</f>
        <v/>
      </c>
      <c r="E9" s="41">
        <v>1</v>
      </c>
      <c r="F9" s="42" t="str">
        <f>IF(D9="","",D9*E9)</f>
        <v/>
      </c>
      <c r="G9" s="282"/>
      <c r="H9" s="283"/>
    </row>
    <row r="10" spans="1:8" s="35" customFormat="1" ht="73.95" customHeight="1" thickBot="1" x14ac:dyDescent="0.3">
      <c r="A10" s="33" t="s">
        <v>96</v>
      </c>
      <c r="B10" s="284" t="s">
        <v>177</v>
      </c>
      <c r="C10" s="285"/>
      <c r="D10" s="135" t="str">
        <f>'notes détail'!I25</f>
        <v/>
      </c>
      <c r="E10" s="41">
        <v>1</v>
      </c>
      <c r="F10" s="42" t="str">
        <f>IF(D10="","",D10*E10)</f>
        <v/>
      </c>
      <c r="G10" s="274"/>
      <c r="H10" s="275"/>
    </row>
    <row r="11" spans="1:8" s="35" customFormat="1" ht="27.75" customHeight="1" thickTop="1" thickBot="1" x14ac:dyDescent="0.25">
      <c r="A11" s="45"/>
      <c r="B11" s="46"/>
      <c r="C11" s="46"/>
      <c r="D11" s="46"/>
      <c r="E11" s="47"/>
      <c r="F11" s="153">
        <f>SUM(F7:F10)</f>
        <v>0</v>
      </c>
      <c r="G11" s="49" t="s">
        <v>167</v>
      </c>
      <c r="H11" s="50">
        <f>IF(F11="","",ROUND(F11/9,1))</f>
        <v>0</v>
      </c>
    </row>
    <row r="12" spans="1:8" s="35" customFormat="1" ht="9" customHeight="1" thickTop="1" x14ac:dyDescent="0.2">
      <c r="A12" s="51"/>
      <c r="E12" s="52"/>
    </row>
    <row r="13" spans="1:8" s="36" customFormat="1" ht="27" customHeight="1" x14ac:dyDescent="0.2">
      <c r="A13" s="278" t="s">
        <v>126</v>
      </c>
      <c r="B13" s="278"/>
      <c r="C13" s="278"/>
      <c r="D13" s="278"/>
      <c r="E13" s="278"/>
      <c r="F13" s="278"/>
      <c r="G13" s="278"/>
      <c r="H13" s="279"/>
    </row>
    <row r="14" spans="1:8" s="35" customFormat="1" ht="32.25" customHeight="1" x14ac:dyDescent="0.2">
      <c r="A14" s="37" t="s">
        <v>119</v>
      </c>
      <c r="B14" s="38"/>
      <c r="C14" s="38"/>
      <c r="D14" s="40" t="s">
        <v>127</v>
      </c>
      <c r="E14" s="40" t="s">
        <v>121</v>
      </c>
      <c r="F14" s="39" t="s">
        <v>122</v>
      </c>
      <c r="G14" s="37" t="s">
        <v>123</v>
      </c>
      <c r="H14" s="32"/>
    </row>
    <row r="15" spans="1:8" s="35" customFormat="1" ht="27" customHeight="1" x14ac:dyDescent="0.2">
      <c r="A15" s="33" t="s">
        <v>57</v>
      </c>
      <c r="B15" s="272" t="s">
        <v>166</v>
      </c>
      <c r="C15" s="273"/>
      <c r="D15" s="135"/>
      <c r="E15" s="53">
        <v>3</v>
      </c>
      <c r="F15" s="42" t="str">
        <f>IF(D15="","",D15*E15)</f>
        <v/>
      </c>
      <c r="G15" s="286"/>
      <c r="H15" s="287"/>
    </row>
    <row r="16" spans="1:8" s="35" customFormat="1" ht="67.5" customHeight="1" x14ac:dyDescent="0.2">
      <c r="A16" s="33" t="s">
        <v>58</v>
      </c>
      <c r="B16" s="272" t="s">
        <v>124</v>
      </c>
      <c r="C16" s="273"/>
      <c r="D16" s="135"/>
      <c r="E16" s="53">
        <v>2</v>
      </c>
      <c r="F16" s="42" t="str">
        <f>IF(D16="","",D16*E16)</f>
        <v/>
      </c>
      <c r="G16" s="286"/>
      <c r="H16" s="287"/>
    </row>
    <row r="17" spans="1:8" s="35" customFormat="1" ht="40.5" customHeight="1" x14ac:dyDescent="0.2">
      <c r="A17" s="33" t="s">
        <v>95</v>
      </c>
      <c r="B17" s="291" t="s">
        <v>128</v>
      </c>
      <c r="C17" s="292"/>
      <c r="D17" s="135"/>
      <c r="E17" s="53">
        <v>2</v>
      </c>
      <c r="F17" s="42" t="str">
        <f>IF(D17="","",D17*E17)</f>
        <v/>
      </c>
      <c r="G17" s="286"/>
      <c r="H17" s="287"/>
    </row>
    <row r="18" spans="1:8" s="44" customFormat="1" ht="26.25" customHeight="1" x14ac:dyDescent="0.25">
      <c r="A18" s="43" t="s">
        <v>96</v>
      </c>
      <c r="B18" s="280" t="s">
        <v>125</v>
      </c>
      <c r="C18" s="281"/>
      <c r="D18" s="135"/>
      <c r="E18" s="41">
        <v>1</v>
      </c>
      <c r="F18" s="42" t="str">
        <f>IF(D18="","",D18*E18)</f>
        <v/>
      </c>
      <c r="G18" s="282"/>
      <c r="H18" s="283"/>
    </row>
    <row r="19" spans="1:8" s="35" customFormat="1" ht="66" customHeight="1" thickBot="1" x14ac:dyDescent="0.25">
      <c r="A19" s="33" t="s">
        <v>97</v>
      </c>
      <c r="B19" s="284" t="s">
        <v>168</v>
      </c>
      <c r="C19" s="288"/>
      <c r="D19" s="135"/>
      <c r="E19" s="53">
        <v>1</v>
      </c>
      <c r="F19" s="42" t="str">
        <f>IF(D19="","",D19*E19)</f>
        <v/>
      </c>
      <c r="G19" s="54"/>
      <c r="H19" s="55"/>
    </row>
    <row r="20" spans="1:8" s="35" customFormat="1" ht="27" customHeight="1" thickTop="1" thickBot="1" x14ac:dyDescent="0.25">
      <c r="A20" s="45"/>
      <c r="B20" s="46"/>
      <c r="C20" s="46"/>
      <c r="D20" s="46"/>
      <c r="E20" s="56"/>
      <c r="F20" s="57" t="str">
        <f>IF(SUM(F15:F19)=0,"",SUM(F15:F19))</f>
        <v/>
      </c>
      <c r="G20" s="58" t="s">
        <v>167</v>
      </c>
      <c r="H20" s="50" t="str">
        <f>IF(F20="","",ROUND(F20/9,1))</f>
        <v/>
      </c>
    </row>
    <row r="21" spans="1:8" s="52" customFormat="1" ht="9.75" customHeight="1" thickTop="1" x14ac:dyDescent="0.2">
      <c r="A21" s="45"/>
      <c r="B21" s="59"/>
      <c r="C21" s="59"/>
      <c r="D21" s="59"/>
      <c r="E21" s="60"/>
      <c r="F21" s="61"/>
      <c r="G21" s="61"/>
      <c r="H21" s="61"/>
    </row>
    <row r="22" spans="1:8" s="36" customFormat="1" ht="12" customHeight="1" x14ac:dyDescent="0.2">
      <c r="A22" s="289" t="s">
        <v>129</v>
      </c>
      <c r="B22" s="289"/>
      <c r="C22" s="289"/>
      <c r="D22" s="289"/>
      <c r="E22" s="289"/>
      <c r="F22" s="289"/>
      <c r="G22" s="289"/>
      <c r="H22" s="290"/>
    </row>
    <row r="23" spans="1:8" s="35" customFormat="1" ht="6" customHeight="1" x14ac:dyDescent="0.2">
      <c r="A23" s="51"/>
      <c r="E23" s="52"/>
    </row>
    <row r="24" spans="1:8" s="35" customFormat="1" ht="32.25" customHeight="1" x14ac:dyDescent="0.2">
      <c r="A24" s="37"/>
      <c r="B24" s="38"/>
      <c r="C24" s="38"/>
      <c r="D24" s="137" t="s">
        <v>127</v>
      </c>
      <c r="E24" s="40" t="s">
        <v>130</v>
      </c>
      <c r="F24" s="39" t="s">
        <v>122</v>
      </c>
      <c r="G24" s="37" t="s">
        <v>123</v>
      </c>
      <c r="H24" s="32"/>
    </row>
    <row r="25" spans="1:8" s="35" customFormat="1" ht="33" customHeight="1" x14ac:dyDescent="0.2">
      <c r="A25" s="33" t="s">
        <v>131</v>
      </c>
      <c r="B25" s="291" t="s">
        <v>132</v>
      </c>
      <c r="C25" s="292"/>
      <c r="D25" s="138">
        <f>H11</f>
        <v>0</v>
      </c>
      <c r="E25" s="62">
        <v>2</v>
      </c>
      <c r="F25" s="42">
        <f>IF(H11="","",D25*E25)</f>
        <v>0</v>
      </c>
      <c r="G25" s="286"/>
      <c r="H25" s="287"/>
    </row>
    <row r="26" spans="1:8" s="35" customFormat="1" ht="31.95" customHeight="1" x14ac:dyDescent="0.2">
      <c r="A26" s="33" t="s">
        <v>133</v>
      </c>
      <c r="B26" s="291" t="s">
        <v>134</v>
      </c>
      <c r="C26" s="292"/>
      <c r="D26" s="138" t="str">
        <f>H20</f>
        <v/>
      </c>
      <c r="E26" s="62">
        <v>1</v>
      </c>
      <c r="F26" s="42" t="str">
        <f>IF(D26="","",D26*E26)</f>
        <v/>
      </c>
      <c r="G26" s="286"/>
      <c r="H26" s="287"/>
    </row>
    <row r="27" spans="1:8" s="35" customFormat="1" ht="32.4" customHeight="1" x14ac:dyDescent="0.2">
      <c r="A27" s="33" t="s">
        <v>135</v>
      </c>
      <c r="B27" s="291" t="s">
        <v>136</v>
      </c>
      <c r="C27" s="292"/>
      <c r="D27" s="138"/>
      <c r="E27" s="63">
        <v>1</v>
      </c>
      <c r="F27" s="42" t="str">
        <f>IF(D27="","",D27*E27)</f>
        <v/>
      </c>
      <c r="G27" s="286"/>
      <c r="H27" s="287"/>
    </row>
    <row r="28" spans="1:8" s="35" customFormat="1" ht="31.5" customHeight="1" thickBot="1" x14ac:dyDescent="0.25">
      <c r="A28" s="33" t="s">
        <v>137</v>
      </c>
      <c r="B28" s="291" t="s">
        <v>138</v>
      </c>
      <c r="C28" s="292"/>
      <c r="D28" s="138"/>
      <c r="E28" s="63">
        <v>1</v>
      </c>
      <c r="F28" s="42" t="str">
        <f>IF(D28="","",D28*E28)</f>
        <v/>
      </c>
      <c r="G28" s="286"/>
      <c r="H28" s="287"/>
    </row>
    <row r="29" spans="1:8" s="35" customFormat="1" ht="30" customHeight="1" thickTop="1" thickBot="1" x14ac:dyDescent="0.25">
      <c r="A29" s="45"/>
      <c r="B29" s="46"/>
      <c r="C29" s="46"/>
      <c r="D29" s="46"/>
      <c r="E29" s="64"/>
      <c r="F29" s="65">
        <f>IF(F25="","",SUM(F25:F28))</f>
        <v>0</v>
      </c>
      <c r="G29" s="58" t="s">
        <v>139</v>
      </c>
      <c r="H29" s="66">
        <f>IF(ISERROR(SUM(F29/5)),"",ROUND(F29/5,1))</f>
        <v>0</v>
      </c>
    </row>
    <row r="30" spans="1:8" s="68" customFormat="1" ht="17.25" customHeight="1" thickTop="1" x14ac:dyDescent="0.25">
      <c r="A30" s="67" t="s">
        <v>140</v>
      </c>
      <c r="E30" s="69"/>
      <c r="F30" s="70"/>
      <c r="G30" s="70"/>
      <c r="H30" s="69"/>
    </row>
    <row r="31" spans="1:8" s="35" customFormat="1" ht="6.75" customHeight="1" x14ac:dyDescent="0.2">
      <c r="A31" s="51"/>
      <c r="E31" s="52"/>
    </row>
    <row r="32" spans="1:8" s="35" customFormat="1" ht="21" customHeight="1" x14ac:dyDescent="0.2">
      <c r="A32" s="295" t="s">
        <v>169</v>
      </c>
      <c r="B32" s="296"/>
      <c r="C32" s="296"/>
      <c r="D32" s="296"/>
      <c r="E32" s="296"/>
      <c r="F32" s="296"/>
      <c r="G32" s="296"/>
      <c r="H32" s="296"/>
    </row>
    <row r="33" spans="1:8" s="36" customFormat="1" ht="6" customHeight="1" x14ac:dyDescent="0.2">
      <c r="A33" s="297"/>
      <c r="B33" s="297"/>
      <c r="C33" s="297"/>
      <c r="D33" s="297"/>
      <c r="E33" s="297"/>
      <c r="F33" s="297"/>
      <c r="G33" s="297"/>
      <c r="H33" s="298"/>
    </row>
    <row r="34" spans="1:8" s="35" customFormat="1" ht="8.4" customHeight="1" x14ac:dyDescent="0.2">
      <c r="A34" s="299" t="s">
        <v>141</v>
      </c>
      <c r="B34" s="254"/>
      <c r="C34" s="254"/>
      <c r="D34" s="254"/>
      <c r="F34" s="254" t="s">
        <v>142</v>
      </c>
      <c r="G34" s="254"/>
      <c r="H34" s="254"/>
    </row>
    <row r="35" spans="1:8" s="35" customFormat="1" ht="9.6" x14ac:dyDescent="0.2">
      <c r="A35" s="254"/>
      <c r="B35" s="254"/>
      <c r="C35" s="254"/>
      <c r="D35" s="254"/>
      <c r="F35" s="254"/>
      <c r="G35" s="254"/>
      <c r="H35" s="254"/>
    </row>
    <row r="36" spans="1:8" s="35" customFormat="1" ht="18" customHeight="1" x14ac:dyDescent="0.25">
      <c r="A36" s="293"/>
      <c r="B36" s="294"/>
      <c r="C36" s="294"/>
      <c r="D36" s="294"/>
      <c r="F36" s="294"/>
      <c r="G36" s="294"/>
      <c r="H36" s="294"/>
    </row>
    <row r="37" spans="1:8" s="35" customFormat="1" ht="9.6" x14ac:dyDescent="0.2">
      <c r="A37" s="51"/>
    </row>
    <row r="38" spans="1:8" s="35" customFormat="1" ht="9.6" x14ac:dyDescent="0.2">
      <c r="A38" s="51"/>
    </row>
    <row r="39" spans="1:8" s="35" customFormat="1" ht="9.6" x14ac:dyDescent="0.2">
      <c r="A39" s="51"/>
    </row>
    <row r="40" spans="1:8" s="35" customFormat="1" ht="9.6" x14ac:dyDescent="0.2">
      <c r="A40" s="51"/>
    </row>
    <row r="41" spans="1:8" s="35" customFormat="1" ht="9.6" x14ac:dyDescent="0.2">
      <c r="A41" s="51"/>
    </row>
    <row r="42" spans="1:8" s="35" customFormat="1" ht="9.6" x14ac:dyDescent="0.2">
      <c r="A42" s="51"/>
    </row>
    <row r="43" spans="1:8" s="35" customFormat="1" ht="9.6" x14ac:dyDescent="0.2">
      <c r="A43" s="51"/>
    </row>
    <row r="44" spans="1:8" s="35" customFormat="1" ht="9.6" x14ac:dyDescent="0.2">
      <c r="A44" s="51"/>
    </row>
    <row r="45" spans="1:8" s="35" customFormat="1" ht="9.6" x14ac:dyDescent="0.2">
      <c r="A45" s="51"/>
    </row>
    <row r="46" spans="1:8" s="35" customFormat="1" ht="9.6" x14ac:dyDescent="0.2">
      <c r="A46" s="51"/>
    </row>
    <row r="47" spans="1:8" s="35" customFormat="1" ht="9.6" x14ac:dyDescent="0.2">
      <c r="A47" s="51"/>
    </row>
    <row r="48" spans="1:8" s="35" customFormat="1" ht="9.6" x14ac:dyDescent="0.2">
      <c r="A48" s="51"/>
    </row>
    <row r="49" spans="1:1" s="35" customFormat="1" ht="9.6" x14ac:dyDescent="0.2">
      <c r="A49" s="51"/>
    </row>
    <row r="50" spans="1:1" s="35" customFormat="1" ht="9.6" x14ac:dyDescent="0.2">
      <c r="A50" s="51"/>
    </row>
    <row r="51" spans="1:1" s="35" customFormat="1" ht="9.6" x14ac:dyDescent="0.2">
      <c r="A51" s="51"/>
    </row>
    <row r="52" spans="1:1" s="35" customFormat="1" ht="9.6" x14ac:dyDescent="0.2">
      <c r="A52" s="51"/>
    </row>
    <row r="53" spans="1:1" s="35" customFormat="1" ht="9.6" x14ac:dyDescent="0.2">
      <c r="A53" s="51"/>
    </row>
    <row r="54" spans="1:1" s="35" customFormat="1" ht="9.6" x14ac:dyDescent="0.2">
      <c r="A54" s="51"/>
    </row>
    <row r="55" spans="1:1" s="35" customFormat="1" ht="9.6" x14ac:dyDescent="0.2">
      <c r="A55" s="51"/>
    </row>
    <row r="56" spans="1:1" s="35" customFormat="1" ht="9.6" x14ac:dyDescent="0.2">
      <c r="A56" s="51"/>
    </row>
    <row r="57" spans="1:1" s="35" customFormat="1" ht="9.6" x14ac:dyDescent="0.2">
      <c r="A57" s="51"/>
    </row>
    <row r="58" spans="1:1" s="35" customFormat="1" ht="9.6" x14ac:dyDescent="0.2">
      <c r="A58" s="51"/>
    </row>
    <row r="59" spans="1:1" s="35" customFormat="1" ht="9.6" x14ac:dyDescent="0.2">
      <c r="A59" s="51"/>
    </row>
    <row r="60" spans="1:1" s="35" customFormat="1" ht="9.6" x14ac:dyDescent="0.2">
      <c r="A60" s="51"/>
    </row>
    <row r="61" spans="1:1" s="35" customFormat="1" ht="9.6" x14ac:dyDescent="0.2">
      <c r="A61" s="51"/>
    </row>
    <row r="62" spans="1:1" s="35" customFormat="1" ht="9.6" x14ac:dyDescent="0.2">
      <c r="A62" s="51"/>
    </row>
    <row r="63" spans="1:1" s="35" customFormat="1" ht="9.6" x14ac:dyDescent="0.2">
      <c r="A63" s="51"/>
    </row>
    <row r="64" spans="1:1" s="35" customFormat="1" ht="9.6" x14ac:dyDescent="0.2">
      <c r="A64" s="51"/>
    </row>
    <row r="65" spans="1:1" s="35" customFormat="1" ht="9.6" x14ac:dyDescent="0.2">
      <c r="A65" s="51"/>
    </row>
    <row r="66" spans="1:1" s="35" customFormat="1" ht="9.6" x14ac:dyDescent="0.2"/>
    <row r="67" spans="1:1" s="35" customFormat="1" ht="9.6" x14ac:dyDescent="0.2"/>
    <row r="68" spans="1:1" s="35" customFormat="1" ht="9.6" x14ac:dyDescent="0.2"/>
    <row r="69" spans="1:1" s="35" customFormat="1" ht="9.6" x14ac:dyDescent="0.2"/>
    <row r="70" spans="1:1" s="35" customFormat="1" ht="9.6" x14ac:dyDescent="0.2"/>
    <row r="71" spans="1:1" s="35" customFormat="1" ht="9.6" x14ac:dyDescent="0.2"/>
    <row r="72" spans="1:1" s="35" customFormat="1" ht="9.6" x14ac:dyDescent="0.2"/>
    <row r="73" spans="1:1" s="35" customFormat="1" ht="9.6" x14ac:dyDescent="0.2"/>
    <row r="74" spans="1:1" s="35" customFormat="1" ht="9.6" x14ac:dyDescent="0.2"/>
    <row r="75" spans="1:1" s="35" customFormat="1" ht="9.6" x14ac:dyDescent="0.2"/>
    <row r="76" spans="1:1" s="35" customFormat="1" ht="9.6" x14ac:dyDescent="0.2"/>
    <row r="77" spans="1:1" s="35" customFormat="1" ht="9.6" x14ac:dyDescent="0.2"/>
    <row r="78" spans="1:1" s="35" customFormat="1" ht="9.6" x14ac:dyDescent="0.2"/>
    <row r="79" spans="1:1" s="35" customFormat="1" ht="9.6" x14ac:dyDescent="0.2"/>
    <row r="80" spans="1:1" s="35" customFormat="1" ht="9.6" x14ac:dyDescent="0.2"/>
    <row r="81" s="35" customFormat="1" ht="9.6" x14ac:dyDescent="0.2"/>
    <row r="82" s="35" customFormat="1" ht="9.6" x14ac:dyDescent="0.2"/>
    <row r="83" s="35" customFormat="1" ht="9.6" x14ac:dyDescent="0.2"/>
    <row r="84" s="35" customFormat="1" ht="9.6" x14ac:dyDescent="0.2"/>
    <row r="85" s="35" customFormat="1" ht="9.6" x14ac:dyDescent="0.2"/>
    <row r="86" s="35" customFormat="1" ht="9.6" x14ac:dyDescent="0.2"/>
    <row r="87" s="35" customFormat="1" ht="9.6" x14ac:dyDescent="0.2"/>
    <row r="88" s="35" customFormat="1" ht="9.6" x14ac:dyDescent="0.2"/>
    <row r="89" s="35" customFormat="1" ht="9.6" x14ac:dyDescent="0.2"/>
    <row r="90" s="35" customFormat="1" ht="9.6" x14ac:dyDescent="0.2"/>
    <row r="91" s="35" customFormat="1" ht="9.6" x14ac:dyDescent="0.2"/>
    <row r="92" s="35" customFormat="1" ht="9.6" x14ac:dyDescent="0.2"/>
    <row r="93" s="35" customFormat="1" ht="9.6" x14ac:dyDescent="0.2"/>
    <row r="94" s="35" customFormat="1" ht="9.6" x14ac:dyDescent="0.2"/>
    <row r="95" s="35" customFormat="1" ht="9.6" x14ac:dyDescent="0.2"/>
    <row r="96" s="35" customFormat="1" ht="9.6" x14ac:dyDescent="0.2"/>
    <row r="97" s="35" customFormat="1" ht="9.6" x14ac:dyDescent="0.2"/>
    <row r="98" s="35" customFormat="1" ht="9.6" x14ac:dyDescent="0.2"/>
    <row r="99" s="35" customFormat="1" ht="9.6" x14ac:dyDescent="0.2"/>
    <row r="100" s="35" customFormat="1" ht="9.6" x14ac:dyDescent="0.2"/>
    <row r="101" s="35" customFormat="1" ht="9.6" x14ac:dyDescent="0.2"/>
    <row r="102" s="35" customFormat="1" ht="9.6" x14ac:dyDescent="0.2"/>
    <row r="103" s="35" customFormat="1" ht="9.6" x14ac:dyDescent="0.2"/>
    <row r="104" s="35" customFormat="1" ht="9.6" x14ac:dyDescent="0.2"/>
    <row r="105" s="35" customFormat="1" ht="9.6" x14ac:dyDescent="0.2"/>
    <row r="106" s="35" customFormat="1" ht="9.6" x14ac:dyDescent="0.2"/>
    <row r="107" s="35" customFormat="1" ht="9.6" x14ac:dyDescent="0.2"/>
    <row r="108" s="35" customFormat="1" ht="9.6" x14ac:dyDescent="0.2"/>
    <row r="109" s="35" customFormat="1" ht="9.6" x14ac:dyDescent="0.2"/>
    <row r="110" s="35" customFormat="1" ht="9.6" x14ac:dyDescent="0.2"/>
    <row r="111" s="35" customFormat="1" ht="9.6" x14ac:dyDescent="0.2"/>
    <row r="112" s="35" customFormat="1" ht="9.6" x14ac:dyDescent="0.2"/>
    <row r="113" s="35" customFormat="1" ht="9.6" x14ac:dyDescent="0.2"/>
    <row r="114" s="35" customFormat="1" ht="9.6" x14ac:dyDescent="0.2"/>
    <row r="115" s="35" customFormat="1" ht="9.6" x14ac:dyDescent="0.2"/>
    <row r="116" s="35" customFormat="1" ht="9.6" x14ac:dyDescent="0.2"/>
    <row r="117" s="35" customFormat="1" ht="9.6" x14ac:dyDescent="0.2"/>
    <row r="118" s="35" customFormat="1" ht="9.6" x14ac:dyDescent="0.2"/>
    <row r="119" s="35" customFormat="1" ht="9.6" x14ac:dyDescent="0.2"/>
    <row r="120" s="35" customFormat="1" ht="9.6" x14ac:dyDescent="0.2"/>
    <row r="121" s="35" customFormat="1" ht="9.6" x14ac:dyDescent="0.2"/>
    <row r="122" s="35" customFormat="1" ht="9.6" x14ac:dyDescent="0.2"/>
    <row r="123" s="35" customFormat="1" ht="9.6" x14ac:dyDescent="0.2"/>
    <row r="124" s="35" customFormat="1" ht="9.6" x14ac:dyDescent="0.2"/>
    <row r="125" s="35" customFormat="1" ht="9.6" x14ac:dyDescent="0.2"/>
    <row r="126" s="35" customFormat="1" ht="9.6" x14ac:dyDescent="0.2"/>
    <row r="127" s="35" customFormat="1" ht="9.6" x14ac:dyDescent="0.2"/>
    <row r="128" s="35" customFormat="1" ht="9.6" x14ac:dyDescent="0.2"/>
    <row r="129" s="35" customFormat="1" ht="9.6" x14ac:dyDescent="0.2"/>
    <row r="130" s="35" customFormat="1" ht="9.6" x14ac:dyDescent="0.2"/>
    <row r="131" s="35" customFormat="1" ht="9.6" x14ac:dyDescent="0.2"/>
    <row r="132" s="35" customFormat="1" ht="9.6" x14ac:dyDescent="0.2"/>
    <row r="133" s="35" customFormat="1" ht="9.6" x14ac:dyDescent="0.2"/>
    <row r="134" s="35" customFormat="1" ht="9.6" x14ac:dyDescent="0.2"/>
    <row r="135" s="35" customFormat="1" ht="9.6" x14ac:dyDescent="0.2"/>
    <row r="136" s="35" customFormat="1" ht="9.6" x14ac:dyDescent="0.2"/>
    <row r="137" s="35" customFormat="1" ht="9.6" x14ac:dyDescent="0.2"/>
    <row r="138" s="35" customFormat="1" ht="9.6" x14ac:dyDescent="0.2"/>
    <row r="139" s="35" customFormat="1" ht="9.6" x14ac:dyDescent="0.2"/>
    <row r="140" s="35" customFormat="1" ht="9.6" x14ac:dyDescent="0.2"/>
    <row r="141" s="35" customFormat="1" ht="9.6" x14ac:dyDescent="0.2"/>
    <row r="142" s="35" customFormat="1" ht="9.6" x14ac:dyDescent="0.2"/>
    <row r="143" s="35" customFormat="1" ht="9.6" x14ac:dyDescent="0.2"/>
    <row r="144" s="35" customFormat="1" ht="9.6" x14ac:dyDescent="0.2"/>
    <row r="145" s="35" customFormat="1" ht="9.6" x14ac:dyDescent="0.2"/>
    <row r="146" s="35" customFormat="1" ht="9.6" x14ac:dyDescent="0.2"/>
    <row r="147" s="35" customFormat="1" ht="9.6" x14ac:dyDescent="0.2"/>
    <row r="148" s="35" customFormat="1" ht="9.6" x14ac:dyDescent="0.2"/>
    <row r="149" s="35" customFormat="1" ht="9.6" x14ac:dyDescent="0.2"/>
    <row r="150" s="35" customFormat="1" ht="9.6" x14ac:dyDescent="0.2"/>
    <row r="151" s="35" customFormat="1" ht="9.6" x14ac:dyDescent="0.2"/>
    <row r="152" s="35" customFormat="1" ht="9.6" x14ac:dyDescent="0.2"/>
    <row r="153" s="35" customFormat="1" ht="9.6" x14ac:dyDescent="0.2"/>
    <row r="154" s="35" customFormat="1" ht="9.6" x14ac:dyDescent="0.2"/>
    <row r="155" s="35" customFormat="1" ht="9.6" x14ac:dyDescent="0.2"/>
    <row r="156" s="35" customFormat="1" ht="9.6" x14ac:dyDescent="0.2"/>
    <row r="157" s="35" customFormat="1" ht="9.6" x14ac:dyDescent="0.2"/>
    <row r="158" s="35" customFormat="1" ht="9.6" x14ac:dyDescent="0.2"/>
    <row r="159" s="35" customFormat="1" ht="9.6" x14ac:dyDescent="0.2"/>
    <row r="160" s="35" customFormat="1" ht="9.6" x14ac:dyDescent="0.2"/>
    <row r="161" s="35" customFormat="1" ht="9.6" x14ac:dyDescent="0.2"/>
    <row r="162" s="35" customFormat="1" ht="9.6" x14ac:dyDescent="0.2"/>
    <row r="163" s="35" customFormat="1" ht="9.6" x14ac:dyDescent="0.2"/>
    <row r="164" s="35" customFormat="1" ht="9.6" x14ac:dyDescent="0.2"/>
    <row r="165" s="35" customFormat="1" ht="9.6" x14ac:dyDescent="0.2"/>
    <row r="166" s="35" customFormat="1" ht="9.6" x14ac:dyDescent="0.2"/>
    <row r="167" s="35" customFormat="1" ht="9.6" x14ac:dyDescent="0.2"/>
    <row r="168" s="35" customFormat="1" ht="9.6" x14ac:dyDescent="0.2"/>
    <row r="169" s="35" customFormat="1" ht="9.6" x14ac:dyDescent="0.2"/>
    <row r="170" s="35" customFormat="1" ht="9.6" x14ac:dyDescent="0.2"/>
    <row r="171" s="35" customFormat="1" ht="9.6" x14ac:dyDescent="0.2"/>
    <row r="172" s="35" customFormat="1" ht="9.6" x14ac:dyDescent="0.2"/>
    <row r="173" s="35" customFormat="1" ht="9.6" x14ac:dyDescent="0.2"/>
    <row r="174" s="35" customFormat="1" ht="9.6" x14ac:dyDescent="0.2"/>
    <row r="175" s="35" customFormat="1" ht="9.6" x14ac:dyDescent="0.2"/>
    <row r="176" s="35" customFormat="1" ht="9.6" x14ac:dyDescent="0.2"/>
    <row r="177" s="35" customFormat="1" ht="9.6" x14ac:dyDescent="0.2"/>
  </sheetData>
  <sheetProtection sheet="1" objects="1" scenarios="1"/>
  <dataConsolidate/>
  <mergeCells count="36">
    <mergeCell ref="B28:C28"/>
    <mergeCell ref="G28:H28"/>
    <mergeCell ref="A36:D36"/>
    <mergeCell ref="F36:H36"/>
    <mergeCell ref="A32:H32"/>
    <mergeCell ref="A33:H33"/>
    <mergeCell ref="A34:D35"/>
    <mergeCell ref="F34:H35"/>
    <mergeCell ref="B17:C17"/>
    <mergeCell ref="G17:H17"/>
    <mergeCell ref="B18:C18"/>
    <mergeCell ref="G18:H18"/>
    <mergeCell ref="B27:C27"/>
    <mergeCell ref="G27:H27"/>
    <mergeCell ref="B19:C19"/>
    <mergeCell ref="A22:H22"/>
    <mergeCell ref="B25:C25"/>
    <mergeCell ref="G25:H25"/>
    <mergeCell ref="B26:C26"/>
    <mergeCell ref="G26:H26"/>
    <mergeCell ref="A1:B1"/>
    <mergeCell ref="F1:H1"/>
    <mergeCell ref="A3:H4"/>
    <mergeCell ref="B7:C7"/>
    <mergeCell ref="G7:H7"/>
    <mergeCell ref="B16:C16"/>
    <mergeCell ref="G16:H16"/>
    <mergeCell ref="B10:C10"/>
    <mergeCell ref="G10:H10"/>
    <mergeCell ref="B8:C8"/>
    <mergeCell ref="G9:H9"/>
    <mergeCell ref="A13:H13"/>
    <mergeCell ref="B15:C15"/>
    <mergeCell ref="G15:H15"/>
    <mergeCell ref="G8:H8"/>
    <mergeCell ref="B9:C9"/>
  </mergeCells>
  <phoneticPr fontId="4" type="noConversion"/>
  <conditionalFormatting sqref="F1:H1">
    <cfRule type="cellIs" dxfId="3" priority="3" operator="equal">
      <formula>0</formula>
    </cfRule>
  </conditionalFormatting>
  <conditionalFormatting sqref="F1:H1 F11 H11 D25 F25">
    <cfRule type="cellIs" dxfId="2" priority="2" operator="equal">
      <formula>0</formula>
    </cfRule>
  </conditionalFormatting>
  <conditionalFormatting sqref="F29 H29">
    <cfRule type="cellIs" dxfId="1" priority="1" operator="equal">
      <formula>0</formula>
    </cfRule>
  </conditionalFormatting>
  <pageMargins left="0.78740157480314965" right="0.78740157480314965" top="0.78740157480314965" bottom="0.78740157480314965" header="0.51181102362204722" footer="0.51181102362204722"/>
  <pageSetup paperSize="9" scale="79" orientation="portrait" r:id="rId1"/>
  <headerFooter alignWithMargins="0">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dimension ref="A1:K55"/>
  <sheetViews>
    <sheetView view="pageLayout" zoomScaleNormal="100" workbookViewId="0">
      <selection activeCell="F6" sqref="F6"/>
    </sheetView>
  </sheetViews>
  <sheetFormatPr baseColWidth="10" defaultRowHeight="13.2" x14ac:dyDescent="0.25"/>
  <cols>
    <col min="1" max="1" width="4.6640625" style="8" customWidth="1"/>
    <col min="2" max="2" width="12.33203125" customWidth="1"/>
    <col min="4" max="4" width="6.5546875" customWidth="1"/>
    <col min="5" max="5" width="19.6640625" customWidth="1"/>
    <col min="6" max="9" width="5.44140625" customWidth="1"/>
    <col min="10" max="10" width="8.6640625" customWidth="1"/>
    <col min="11" max="11" width="11.44140625" hidden="1" customWidth="1"/>
  </cols>
  <sheetData>
    <row r="1" spans="1:11" ht="13.2" customHeight="1" x14ac:dyDescent="0.25">
      <c r="A1" s="7" t="s">
        <v>212</v>
      </c>
    </row>
    <row r="2" spans="1:11" ht="13.2" customHeight="1" x14ac:dyDescent="0.25">
      <c r="A2" s="12"/>
    </row>
    <row r="3" spans="1:11" ht="13.2" customHeight="1" x14ac:dyDescent="0.25">
      <c r="A3" s="7" t="s">
        <v>213</v>
      </c>
      <c r="D3">
        <f>'titre 1a'!D12</f>
        <v>0</v>
      </c>
      <c r="E3">
        <f>'titre 1a'!D14</f>
        <v>0</v>
      </c>
    </row>
    <row r="4" spans="1:11" ht="13.2" customHeight="1" x14ac:dyDescent="0.25"/>
    <row r="5" spans="1:11" ht="13.2" customHeight="1" x14ac:dyDescent="0.25">
      <c r="A5" s="7" t="s">
        <v>57</v>
      </c>
      <c r="B5" s="18" t="s">
        <v>214</v>
      </c>
    </row>
    <row r="6" spans="1:11" ht="19.95" customHeight="1" x14ac:dyDescent="0.25">
      <c r="A6" s="8" t="s">
        <v>29</v>
      </c>
      <c r="B6" s="23" t="s">
        <v>215</v>
      </c>
      <c r="C6" s="24"/>
      <c r="D6" s="24"/>
      <c r="E6" s="25"/>
      <c r="F6" s="157" t="str">
        <f>désossage!I19</f>
        <v/>
      </c>
      <c r="G6" s="31" t="s">
        <v>236</v>
      </c>
      <c r="H6" s="14"/>
      <c r="I6" s="14"/>
      <c r="J6" s="14"/>
      <c r="K6" t="str">
        <f>IF(F6="","",11)</f>
        <v/>
      </c>
    </row>
    <row r="7" spans="1:11" ht="19.95" customHeight="1" x14ac:dyDescent="0.25">
      <c r="A7" s="8" t="s">
        <v>6</v>
      </c>
      <c r="B7" s="23" t="s">
        <v>216</v>
      </c>
      <c r="C7" s="24"/>
      <c r="D7" s="24"/>
      <c r="E7" s="25"/>
      <c r="F7" s="157" t="str">
        <f>'plats b'!I18</f>
        <v/>
      </c>
      <c r="G7" s="31" t="s">
        <v>237</v>
      </c>
      <c r="H7" s="14"/>
      <c r="I7" s="14"/>
      <c r="J7" s="14"/>
      <c r="K7" t="str">
        <f>IF(F7="","",22)</f>
        <v/>
      </c>
    </row>
    <row r="8" spans="1:11" ht="19.95" customHeight="1" x14ac:dyDescent="0.25">
      <c r="A8" s="8" t="s">
        <v>64</v>
      </c>
      <c r="B8" s="23" t="s">
        <v>217</v>
      </c>
      <c r="C8" s="24"/>
      <c r="D8" s="24"/>
      <c r="E8" s="25"/>
      <c r="F8" s="157" t="str">
        <f>stockage!I29</f>
        <v/>
      </c>
      <c r="G8" s="31" t="s">
        <v>238</v>
      </c>
      <c r="H8" s="14"/>
      <c r="I8" s="14"/>
      <c r="J8" s="14"/>
      <c r="K8" t="str">
        <f>IF(F8="","",11)</f>
        <v/>
      </c>
    </row>
    <row r="9" spans="1:11" ht="19.95" customHeight="1" x14ac:dyDescent="0.25">
      <c r="A9" s="8" t="s">
        <v>98</v>
      </c>
      <c r="B9" s="23" t="s">
        <v>218</v>
      </c>
      <c r="C9" s="24"/>
      <c r="D9" s="24"/>
      <c r="E9" s="25"/>
      <c r="F9" s="157" t="str">
        <f>'articles prêts 1b'!I13</f>
        <v/>
      </c>
      <c r="G9" s="31" t="s">
        <v>239</v>
      </c>
      <c r="H9" s="14"/>
      <c r="I9" s="14"/>
      <c r="J9" s="14"/>
      <c r="K9">
        <v>9</v>
      </c>
    </row>
    <row r="10" spans="1:11" ht="19.95" customHeight="1" x14ac:dyDescent="0.25">
      <c r="E10" t="s">
        <v>224</v>
      </c>
      <c r="F10" s="16"/>
      <c r="G10" s="149" t="str">
        <f>IF(COUNT(F6:F9)=4,SUM(F6:F9),"")</f>
        <v/>
      </c>
      <c r="H10" s="14"/>
      <c r="I10" s="163" t="s">
        <v>173</v>
      </c>
      <c r="J10" s="164">
        <v>270</v>
      </c>
    </row>
    <row r="11" spans="1:11" ht="19.95" customHeight="1" x14ac:dyDescent="0.25">
      <c r="E11" s="1" t="s">
        <v>230</v>
      </c>
      <c r="F11" s="16"/>
      <c r="G11" s="16"/>
      <c r="H11" s="150" t="str">
        <f>IF(G10="","",MROUND(((G10)*5)/((J10))+1,0.5))</f>
        <v/>
      </c>
      <c r="I11" s="14"/>
      <c r="J11" s="14"/>
    </row>
    <row r="12" spans="1:11" ht="19.95" customHeight="1" x14ac:dyDescent="0.25">
      <c r="E12" s="159" t="s">
        <v>232</v>
      </c>
      <c r="F12" s="16"/>
      <c r="G12" s="16"/>
      <c r="H12" s="14"/>
      <c r="I12" s="158" t="str">
        <f>IF(H11="","",H11*4)</f>
        <v/>
      </c>
      <c r="J12" s="14"/>
    </row>
    <row r="13" spans="1:11" ht="13.2" customHeight="1" x14ac:dyDescent="0.25">
      <c r="F13" s="14"/>
      <c r="G13" s="14"/>
      <c r="H13" s="14"/>
      <c r="I13" s="14"/>
      <c r="J13" s="14"/>
    </row>
    <row r="14" spans="1:11" ht="13.2" customHeight="1" x14ac:dyDescent="0.25">
      <c r="A14" s="7" t="s">
        <v>58</v>
      </c>
      <c r="B14" s="18" t="s">
        <v>219</v>
      </c>
      <c r="F14" s="14"/>
      <c r="G14" s="14"/>
      <c r="H14" s="14"/>
      <c r="I14" s="14"/>
      <c r="J14" s="14"/>
    </row>
    <row r="15" spans="1:11" s="3" customFormat="1" ht="19.95" customHeight="1" x14ac:dyDescent="0.25">
      <c r="A15" s="19">
        <v>2.1</v>
      </c>
      <c r="B15" s="23" t="s">
        <v>220</v>
      </c>
      <c r="C15" s="23"/>
      <c r="D15" s="23"/>
      <c r="E15" s="26"/>
      <c r="F15" s="157" t="str">
        <f>'articles prêts 2'!I20</f>
        <v/>
      </c>
      <c r="G15" s="31" t="s">
        <v>240</v>
      </c>
      <c r="H15" s="30"/>
      <c r="I15" s="30"/>
      <c r="J15" s="30"/>
      <c r="K15" t="str">
        <f>IF(F15="","",7)</f>
        <v/>
      </c>
    </row>
    <row r="16" spans="1:11" s="3" customFormat="1" ht="19.95" customHeight="1" x14ac:dyDescent="0.25">
      <c r="A16" s="19" t="s">
        <v>23</v>
      </c>
      <c r="B16" s="23" t="s">
        <v>221</v>
      </c>
      <c r="C16" s="23"/>
      <c r="D16" s="23"/>
      <c r="E16" s="26"/>
      <c r="F16" s="157" t="str">
        <f>'articles prêts 3'!I18</f>
        <v/>
      </c>
      <c r="G16" s="31" t="s">
        <v>241</v>
      </c>
      <c r="H16" s="30"/>
      <c r="I16" s="30"/>
      <c r="J16" s="30"/>
      <c r="K16" t="str">
        <f>IF(F16="","",5)</f>
        <v/>
      </c>
    </row>
    <row r="17" spans="1:11" ht="19.95" customHeight="1" x14ac:dyDescent="0.25">
      <c r="A17" s="8" t="s">
        <v>35</v>
      </c>
      <c r="B17" s="27" t="s">
        <v>222</v>
      </c>
      <c r="C17" s="24"/>
      <c r="D17" s="24"/>
      <c r="E17" s="25"/>
      <c r="F17" s="157" t="str">
        <f>emballages!I15</f>
        <v/>
      </c>
      <c r="G17" s="31" t="s">
        <v>242</v>
      </c>
      <c r="H17" s="14"/>
      <c r="I17" s="14"/>
      <c r="J17" s="14"/>
      <c r="K17" t="str">
        <f>IF(F17="","",3)</f>
        <v/>
      </c>
    </row>
    <row r="18" spans="1:11" ht="19.95" customHeight="1" x14ac:dyDescent="0.25">
      <c r="A18" s="8" t="s">
        <v>41</v>
      </c>
      <c r="B18" s="23" t="s">
        <v>111</v>
      </c>
      <c r="C18" s="24"/>
      <c r="D18" s="24"/>
      <c r="E18" s="25"/>
      <c r="F18" s="157" t="str">
        <f>'traiteur b'!I13</f>
        <v/>
      </c>
      <c r="G18" s="31" t="s">
        <v>243</v>
      </c>
      <c r="H18" s="14"/>
      <c r="I18" s="14"/>
      <c r="J18" s="14"/>
      <c r="K18" t="str">
        <f>IF(F18="","",17)</f>
        <v/>
      </c>
    </row>
    <row r="19" spans="1:11" ht="19.95" customHeight="1" x14ac:dyDescent="0.25">
      <c r="A19" s="8" t="s">
        <v>46</v>
      </c>
      <c r="B19" s="23" t="s">
        <v>223</v>
      </c>
      <c r="C19" s="24"/>
      <c r="D19" s="24"/>
      <c r="E19" s="25"/>
      <c r="F19" s="157" t="str">
        <f>vente!I25</f>
        <v/>
      </c>
      <c r="G19" s="31" t="s">
        <v>244</v>
      </c>
      <c r="H19" s="14"/>
      <c r="I19" s="14"/>
      <c r="J19" s="14"/>
      <c r="K19" t="str">
        <f>IF(F19="","",9)</f>
        <v/>
      </c>
    </row>
    <row r="20" spans="1:11" ht="19.95" customHeight="1" x14ac:dyDescent="0.25">
      <c r="E20" t="s">
        <v>224</v>
      </c>
      <c r="F20" s="16"/>
      <c r="G20" s="149" t="str">
        <f>IF(COUNT(F15:F19)=5,SUM(F15:F19),"")</f>
        <v/>
      </c>
      <c r="H20" s="14"/>
      <c r="I20" s="163" t="s">
        <v>173</v>
      </c>
      <c r="J20" s="164">
        <v>205</v>
      </c>
    </row>
    <row r="21" spans="1:11" ht="19.95" customHeight="1" x14ac:dyDescent="0.25">
      <c r="E21" s="1" t="s">
        <v>230</v>
      </c>
      <c r="F21" s="16"/>
      <c r="G21" s="16"/>
      <c r="H21" s="150" t="str">
        <f>IF(G20="","",MROUND(((G20)*5)/((J20))+1,0.5))</f>
        <v/>
      </c>
      <c r="I21" s="14"/>
      <c r="J21" s="14"/>
    </row>
    <row r="22" spans="1:11" ht="19.95" customHeight="1" x14ac:dyDescent="0.25">
      <c r="E22" s="159" t="s">
        <v>231</v>
      </c>
      <c r="F22" s="16"/>
      <c r="G22" s="16"/>
      <c r="H22" s="14"/>
      <c r="I22" s="158" t="str">
        <f>IF(H21="","",H21*3)</f>
        <v/>
      </c>
      <c r="J22" s="14"/>
    </row>
    <row r="23" spans="1:11" ht="13.2" customHeight="1" x14ac:dyDescent="0.25">
      <c r="F23" s="14"/>
      <c r="G23" s="14"/>
      <c r="H23" s="14"/>
      <c r="I23" s="14"/>
      <c r="J23" s="14"/>
    </row>
    <row r="24" spans="1:11" ht="19.95" customHeight="1" x14ac:dyDescent="0.25">
      <c r="A24" s="7" t="s">
        <v>95</v>
      </c>
      <c r="B24" s="132" t="s">
        <v>225</v>
      </c>
      <c r="C24" s="133"/>
      <c r="D24" s="133"/>
      <c r="E24" s="133"/>
      <c r="F24" s="29"/>
      <c r="G24" s="29"/>
      <c r="H24" s="160" t="s">
        <v>227</v>
      </c>
      <c r="I24" s="158" t="str">
        <f>IF(hygiène!I14="","",hygiène!I14)</f>
        <v/>
      </c>
      <c r="J24" s="31" t="s">
        <v>245</v>
      </c>
    </row>
    <row r="25" spans="1:11" ht="19.95" customHeight="1" x14ac:dyDescent="0.25">
      <c r="A25" s="134" t="s">
        <v>96</v>
      </c>
      <c r="B25" s="20" t="s">
        <v>228</v>
      </c>
      <c r="C25" s="11"/>
      <c r="D25" s="11"/>
      <c r="E25" s="11"/>
      <c r="F25" s="16"/>
      <c r="G25" s="16"/>
      <c r="H25" s="161" t="s">
        <v>235</v>
      </c>
      <c r="I25" s="158" t="str">
        <f>IF('sécurité+protection+machines'!I23="","",'sécurité+protection+machines'!I23)</f>
        <v/>
      </c>
      <c r="J25" s="31" t="s">
        <v>246</v>
      </c>
    </row>
    <row r="26" spans="1:11" ht="15" customHeight="1" x14ac:dyDescent="0.25">
      <c r="A26" s="134"/>
      <c r="B26" s="20" t="s">
        <v>229</v>
      </c>
      <c r="C26" s="11"/>
      <c r="D26" s="11"/>
      <c r="E26" s="11"/>
      <c r="F26" s="16"/>
      <c r="G26" s="16"/>
      <c r="H26" s="16"/>
      <c r="I26" s="16"/>
      <c r="J26" s="31"/>
    </row>
    <row r="27" spans="1:11" ht="13.2" customHeight="1" x14ac:dyDescent="0.25"/>
    <row r="28" spans="1:11" ht="19.95" customHeight="1" thickBot="1" x14ac:dyDescent="0.3">
      <c r="A28" s="7"/>
      <c r="E28" s="159" t="s">
        <v>226</v>
      </c>
      <c r="I28" s="174" t="str">
        <f xml:space="preserve"> IF(COUNT(I12,I22,I24,I25)=4,SUM(I12,I22,I24:I25),"")</f>
        <v/>
      </c>
    </row>
    <row r="29" spans="1:11" ht="19.95" customHeight="1" thickTop="1" thickBot="1" x14ac:dyDescent="0.3">
      <c r="A29" s="12"/>
      <c r="B29" s="300" t="s">
        <v>247</v>
      </c>
      <c r="C29" s="300"/>
      <c r="D29" s="300"/>
      <c r="E29" s="300"/>
      <c r="F29" s="300"/>
      <c r="G29" s="300"/>
      <c r="H29" s="300"/>
      <c r="I29" s="301"/>
      <c r="J29" s="173" t="str">
        <f>IF(I28="","",ROUND((I28/9),1))</f>
        <v/>
      </c>
    </row>
    <row r="30" spans="1:11" ht="19.95" customHeight="1" thickTop="1" x14ac:dyDescent="0.25">
      <c r="J30" s="190" t="s">
        <v>234</v>
      </c>
    </row>
    <row r="31" spans="1:11" ht="19.95" customHeight="1" x14ac:dyDescent="0.25">
      <c r="C31" s="302" t="s">
        <v>233</v>
      </c>
      <c r="D31" s="303"/>
      <c r="E31" s="303"/>
      <c r="F31" s="303"/>
      <c r="G31" s="303"/>
      <c r="H31" s="303"/>
      <c r="I31" s="304"/>
    </row>
    <row r="32" spans="1:11" ht="19.95" customHeight="1" x14ac:dyDescent="0.25"/>
    <row r="33" ht="19.95" customHeight="1" x14ac:dyDescent="0.25"/>
    <row r="34" ht="19.95" customHeight="1" x14ac:dyDescent="0.25"/>
    <row r="35" ht="19.95" customHeight="1" x14ac:dyDescent="0.25"/>
    <row r="36" ht="19.95" customHeight="1" x14ac:dyDescent="0.25"/>
    <row r="37" ht="19.95" customHeight="1" x14ac:dyDescent="0.25"/>
    <row r="38" ht="19.95" customHeight="1" x14ac:dyDescent="0.25"/>
    <row r="39" ht="19.95" customHeight="1" x14ac:dyDescent="0.25"/>
    <row r="40" ht="19.95" customHeight="1" x14ac:dyDescent="0.25"/>
    <row r="41" ht="19.95" customHeight="1" x14ac:dyDescent="0.25"/>
    <row r="42" ht="19.95" customHeight="1" x14ac:dyDescent="0.25"/>
    <row r="43" ht="19.95" customHeight="1" x14ac:dyDescent="0.25"/>
    <row r="44" ht="19.95" customHeight="1" x14ac:dyDescent="0.25"/>
    <row r="45" ht="19.95" customHeight="1" x14ac:dyDescent="0.25"/>
    <row r="46" ht="19.95" customHeight="1" x14ac:dyDescent="0.25"/>
    <row r="47" ht="19.95" customHeight="1" x14ac:dyDescent="0.25"/>
    <row r="48" ht="19.95" customHeight="1" x14ac:dyDescent="0.25"/>
    <row r="49" ht="19.95" customHeight="1" x14ac:dyDescent="0.25"/>
    <row r="50" ht="19.95" customHeight="1" x14ac:dyDescent="0.25"/>
    <row r="51" ht="19.95" customHeight="1" x14ac:dyDescent="0.25"/>
    <row r="52" ht="19.95" customHeight="1" x14ac:dyDescent="0.25"/>
    <row r="53" ht="19.95" customHeight="1" x14ac:dyDescent="0.25"/>
    <row r="54" ht="19.95" customHeight="1" x14ac:dyDescent="0.25"/>
    <row r="55" ht="19.95" customHeight="1" x14ac:dyDescent="0.25"/>
  </sheetData>
  <sheetProtection sheet="1" objects="1" scenarios="1"/>
  <mergeCells count="2">
    <mergeCell ref="B29:I29"/>
    <mergeCell ref="C31:I31"/>
  </mergeCells>
  <phoneticPr fontId="12" type="noConversion"/>
  <conditionalFormatting sqref="D3:E3">
    <cfRule type="cellIs" dxfId="0" priority="1" operator="equal">
      <formula>0</formula>
    </cfRule>
  </conditionalFormatting>
  <pageMargins left="0.39370078740157483" right="0.39370078740157483" top="0.39370078740157483" bottom="0.39370078740157483" header="0.11811023622047245" footer="0.11811023622047245"/>
  <pageSetup paperSize="9" orientation="portrait" r:id="rId1"/>
  <headerFooter alignWithMargins="0">
    <oddFooter>&amp;CPage 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30"/>
  <sheetViews>
    <sheetView view="pageLayout" zoomScaleNormal="60" workbookViewId="0">
      <selection activeCell="F9" sqref="F9"/>
    </sheetView>
  </sheetViews>
  <sheetFormatPr baseColWidth="10" defaultColWidth="11.44140625" defaultRowHeight="19.95" customHeight="1" x14ac:dyDescent="0.25"/>
  <cols>
    <col min="1" max="1" width="6.33203125" style="94" customWidth="1"/>
    <col min="2" max="4" width="11.44140625" style="87" customWidth="1"/>
    <col min="5" max="5" width="17.6640625" style="87" customWidth="1"/>
    <col min="6" max="9" width="5.44140625" style="87" customWidth="1"/>
    <col min="10" max="10" width="5.44140625" style="87" hidden="1" customWidth="1"/>
    <col min="11" max="11" width="11.44140625" style="88" customWidth="1"/>
    <col min="12" max="12" width="49.6640625" style="87" customWidth="1"/>
    <col min="13" max="16384" width="11.44140625" style="87"/>
  </cols>
  <sheetData>
    <row r="1" spans="1:12" ht="13.2" customHeight="1" x14ac:dyDescent="0.25">
      <c r="A1" s="187" t="s">
        <v>212</v>
      </c>
      <c r="B1" s="86"/>
    </row>
    <row r="2" spans="1:12" ht="13.2" customHeight="1" x14ac:dyDescent="0.25">
      <c r="A2" s="86"/>
      <c r="B2" s="89"/>
      <c r="C2" s="89"/>
      <c r="D2" s="89"/>
      <c r="E2" s="89"/>
      <c r="F2" s="89"/>
    </row>
    <row r="3" spans="1:12" ht="13.2" customHeight="1" x14ac:dyDescent="0.25">
      <c r="A3" s="90">
        <v>1</v>
      </c>
      <c r="B3" s="91" t="s">
        <v>248</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13.2" customHeight="1" x14ac:dyDescent="0.25"/>
    <row r="6" spans="1:12" ht="13.2" customHeight="1" x14ac:dyDescent="0.25">
      <c r="A6" s="86" t="s">
        <v>29</v>
      </c>
      <c r="B6" s="186" t="s">
        <v>280</v>
      </c>
      <c r="J6" s="89"/>
      <c r="K6" s="191" t="s">
        <v>251</v>
      </c>
      <c r="L6" s="182"/>
    </row>
    <row r="7" spans="1:12" ht="67.95" customHeight="1" x14ac:dyDescent="0.25">
      <c r="B7" s="305" t="s">
        <v>281</v>
      </c>
      <c r="C7" s="306"/>
      <c r="D7" s="306"/>
      <c r="E7" s="306"/>
      <c r="F7" s="306"/>
      <c r="G7" s="306"/>
      <c r="H7" s="306"/>
      <c r="I7" s="306"/>
      <c r="K7" s="192" t="s">
        <v>252</v>
      </c>
      <c r="L7" s="193" t="s">
        <v>253</v>
      </c>
    </row>
    <row r="8" spans="1:12" ht="13.2" customHeight="1" x14ac:dyDescent="0.25">
      <c r="K8" s="98"/>
      <c r="L8" s="99"/>
    </row>
    <row r="9" spans="1:12" ht="19.95" customHeight="1" x14ac:dyDescent="0.25">
      <c r="A9" s="94" t="s">
        <v>0</v>
      </c>
      <c r="B9" s="194" t="s">
        <v>282</v>
      </c>
      <c r="C9" s="100"/>
      <c r="D9" s="100"/>
      <c r="E9" s="100"/>
      <c r="F9" s="144"/>
      <c r="G9" s="87" t="s">
        <v>5</v>
      </c>
      <c r="H9" s="147" t="str">
        <f>IF(F9="","",F9*3)</f>
        <v/>
      </c>
      <c r="K9" s="213"/>
      <c r="L9" s="214"/>
    </row>
    <row r="10" spans="1:12" ht="19.95" customHeight="1" x14ac:dyDescent="0.25">
      <c r="A10" s="94" t="s">
        <v>1</v>
      </c>
      <c r="B10" s="194" t="s">
        <v>283</v>
      </c>
      <c r="C10" s="100"/>
      <c r="D10" s="100"/>
      <c r="E10" s="100"/>
      <c r="F10" s="144"/>
      <c r="G10" s="87" t="s">
        <v>5</v>
      </c>
      <c r="H10" s="147" t="str">
        <f>IF(F10="","",F10*3)</f>
        <v/>
      </c>
      <c r="K10" s="217"/>
      <c r="L10" s="218"/>
    </row>
    <row r="11" spans="1:12" ht="19.95" customHeight="1" x14ac:dyDescent="0.25">
      <c r="A11" s="94" t="s">
        <v>2</v>
      </c>
      <c r="B11" s="194" t="s">
        <v>284</v>
      </c>
      <c r="C11" s="100"/>
      <c r="D11" s="100"/>
      <c r="E11" s="100"/>
      <c r="F11" s="144"/>
      <c r="G11" s="87" t="s">
        <v>171</v>
      </c>
      <c r="H11" s="147" t="str">
        <f>IF(F11="","",F11)</f>
        <v/>
      </c>
      <c r="K11" s="217"/>
      <c r="L11" s="218"/>
    </row>
    <row r="12" spans="1:12" ht="19.95" customHeight="1" x14ac:dyDescent="0.25">
      <c r="A12" s="94" t="s">
        <v>3</v>
      </c>
      <c r="B12" s="194" t="s">
        <v>285</v>
      </c>
      <c r="C12" s="100"/>
      <c r="D12" s="310"/>
      <c r="E12" s="311"/>
      <c r="F12" s="144"/>
      <c r="G12" s="87" t="s">
        <v>5</v>
      </c>
      <c r="H12" s="147" t="str">
        <f>IF(F12="","",F12*3)</f>
        <v/>
      </c>
      <c r="K12" s="217"/>
      <c r="L12" s="218"/>
    </row>
    <row r="13" spans="1:12" ht="19.95" customHeight="1" x14ac:dyDescent="0.25">
      <c r="A13" s="94" t="s">
        <v>4</v>
      </c>
      <c r="B13" s="194" t="s">
        <v>286</v>
      </c>
      <c r="C13" s="100"/>
      <c r="D13" s="100"/>
      <c r="E13" s="100"/>
      <c r="F13" s="144"/>
      <c r="G13" s="87" t="s">
        <v>171</v>
      </c>
      <c r="H13" s="147" t="str">
        <f>IF(F13="","",F13)</f>
        <v/>
      </c>
      <c r="K13" s="217"/>
      <c r="L13" s="218"/>
    </row>
    <row r="14" spans="1:12" ht="19.95" customHeight="1" x14ac:dyDescent="0.25">
      <c r="A14" s="94" t="s">
        <v>13</v>
      </c>
      <c r="B14" s="194" t="s">
        <v>287</v>
      </c>
      <c r="C14" s="100"/>
      <c r="D14" s="100"/>
      <c r="E14" s="100"/>
      <c r="F14" s="144"/>
      <c r="G14" s="105" t="s">
        <v>291</v>
      </c>
      <c r="I14" s="106"/>
      <c r="J14" s="103">
        <v>1</v>
      </c>
      <c r="K14" s="217"/>
      <c r="L14" s="218"/>
    </row>
    <row r="15" spans="1:12" ht="19.95" customHeight="1" x14ac:dyDescent="0.25">
      <c r="A15" s="94" t="s">
        <v>56</v>
      </c>
      <c r="B15" s="194" t="s">
        <v>288</v>
      </c>
      <c r="C15" s="100"/>
      <c r="D15" s="100"/>
      <c r="E15" s="100"/>
      <c r="F15" s="144"/>
      <c r="G15" s="105" t="s">
        <v>292</v>
      </c>
      <c r="J15" s="87">
        <v>2</v>
      </c>
      <c r="K15" s="217"/>
      <c r="L15" s="218"/>
    </row>
    <row r="16" spans="1:12" ht="19.95" customHeight="1" x14ac:dyDescent="0.25">
      <c r="A16" s="94" t="s">
        <v>112</v>
      </c>
      <c r="B16" s="194" t="s">
        <v>289</v>
      </c>
      <c r="C16" s="100"/>
      <c r="D16" s="100"/>
      <c r="E16" s="100"/>
      <c r="F16" s="144"/>
      <c r="G16" s="105" t="s">
        <v>292</v>
      </c>
      <c r="J16" s="87">
        <v>3</v>
      </c>
      <c r="K16" s="217"/>
      <c r="L16" s="218"/>
    </row>
    <row r="17" spans="1:12" ht="19.95" customHeight="1" x14ac:dyDescent="0.25">
      <c r="E17" t="s">
        <v>224</v>
      </c>
      <c r="H17" s="147" t="str">
        <f>IF(H13="","",SUM(H9:H13))</f>
        <v/>
      </c>
      <c r="J17" s="87">
        <v>4</v>
      </c>
      <c r="K17" s="217"/>
      <c r="L17" s="218"/>
    </row>
    <row r="18" spans="1:12" ht="19.95" customHeight="1" x14ac:dyDescent="0.25">
      <c r="E18" s="12" t="s">
        <v>249</v>
      </c>
      <c r="H18" s="147" t="str">
        <f>IF(A21="x",0,IF(A22="x",2,IF(A23="x",3,IF(A24="x",4,IF(A25="x",5,"")))))</f>
        <v/>
      </c>
      <c r="K18" s="217"/>
      <c r="L18" s="218"/>
    </row>
    <row r="19" spans="1:12" ht="19.95" customHeight="1" x14ac:dyDescent="0.25">
      <c r="E19" s="18" t="s">
        <v>250</v>
      </c>
      <c r="F19" s="1" t="s">
        <v>290</v>
      </c>
      <c r="H19" s="148"/>
      <c r="I19" s="162" t="str">
        <f>IF(H18="","",H17-H18)</f>
        <v/>
      </c>
      <c r="K19" s="217"/>
      <c r="L19" s="218"/>
    </row>
    <row r="20" spans="1:12" ht="19.95" customHeight="1" x14ac:dyDescent="0.25">
      <c r="A20" s="87" t="s">
        <v>278</v>
      </c>
      <c r="H20" s="163" t="s">
        <v>173</v>
      </c>
      <c r="I20" s="164">
        <v>55</v>
      </c>
      <c r="K20" s="217"/>
      <c r="L20" s="218"/>
    </row>
    <row r="21" spans="1:12" ht="19.95" customHeight="1" x14ac:dyDescent="0.25">
      <c r="A21" s="145"/>
      <c r="B21" s="88" t="s">
        <v>254</v>
      </c>
      <c r="D21" s="182" t="s">
        <v>277</v>
      </c>
      <c r="K21" s="217"/>
      <c r="L21" s="218"/>
    </row>
    <row r="22" spans="1:12" ht="19.95" customHeight="1" x14ac:dyDescent="0.25">
      <c r="A22" s="146"/>
      <c r="B22" s="88" t="s">
        <v>255</v>
      </c>
      <c r="D22" s="3" t="s">
        <v>274</v>
      </c>
      <c r="K22" s="217"/>
      <c r="L22" s="218"/>
    </row>
    <row r="23" spans="1:12" ht="19.95" customHeight="1" x14ac:dyDescent="0.25">
      <c r="A23" s="145"/>
      <c r="B23" s="88" t="s">
        <v>256</v>
      </c>
      <c r="D23" s="3" t="s">
        <v>271</v>
      </c>
      <c r="K23" s="217"/>
      <c r="L23" s="218"/>
    </row>
    <row r="24" spans="1:12" ht="19.95" customHeight="1" x14ac:dyDescent="0.25">
      <c r="A24" s="146"/>
      <c r="B24" s="88" t="s">
        <v>257</v>
      </c>
      <c r="D24" s="3" t="s">
        <v>272</v>
      </c>
      <c r="K24" s="217"/>
      <c r="L24" s="218"/>
    </row>
    <row r="25" spans="1:12" ht="19.95" customHeight="1" x14ac:dyDescent="0.25">
      <c r="A25" s="146"/>
      <c r="B25" s="88" t="s">
        <v>258</v>
      </c>
      <c r="D25" s="3" t="s">
        <v>273</v>
      </c>
      <c r="K25" s="217"/>
      <c r="L25" s="218"/>
    </row>
    <row r="26" spans="1:12" ht="19.95" customHeight="1" x14ac:dyDescent="0.25">
      <c r="A26" s="309" t="s">
        <v>279</v>
      </c>
      <c r="B26" s="309"/>
      <c r="C26" s="309"/>
      <c r="D26" s="309"/>
      <c r="E26" s="309"/>
      <c r="F26" s="309"/>
      <c r="G26" s="309"/>
      <c r="H26" s="309"/>
      <c r="I26" s="309"/>
      <c r="K26" s="217"/>
      <c r="L26" s="218"/>
    </row>
    <row r="27" spans="1:12" ht="19.95" customHeight="1" x14ac:dyDescent="0.25">
      <c r="A27" s="309"/>
      <c r="B27" s="309"/>
      <c r="C27" s="309"/>
      <c r="D27" s="309"/>
      <c r="E27" s="309"/>
      <c r="F27" s="309"/>
      <c r="G27" s="309"/>
      <c r="H27" s="309"/>
      <c r="I27" s="309"/>
      <c r="K27" s="108"/>
      <c r="L27" s="104"/>
    </row>
    <row r="28" spans="1:12" ht="19.95" customHeight="1" x14ac:dyDescent="0.25">
      <c r="B28" s="88"/>
    </row>
    <row r="30" spans="1:12" ht="19.95" customHeight="1" x14ac:dyDescent="0.25">
      <c r="J30" s="109" t="s">
        <v>170</v>
      </c>
    </row>
  </sheetData>
  <sheetProtection sheet="1" objects="1" scenarios="1"/>
  <mergeCells count="4">
    <mergeCell ref="B7:I7"/>
    <mergeCell ref="B4:I4"/>
    <mergeCell ref="A26:I27"/>
    <mergeCell ref="D12:E12"/>
  </mergeCells>
  <phoneticPr fontId="12" type="noConversion"/>
  <dataValidations count="1">
    <dataValidation type="list" allowBlank="1" showInputMessage="1" showErrorMessage="1" errorTitle="Ihre Eingabe ist nicht korrekt" error="Bitte geben Sie den Buchstaben &quot;x&quot; in das gewünschte Feld ein. Danke" sqref="A21:A25" xr:uid="{00000000-0002-0000-0600-000000000000}">
      <formula1>$J$30</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7</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emballages!$J$15:$J$20</xm:f>
          </x14:formula1>
          <xm:sqref>F9:F16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34"/>
  <sheetViews>
    <sheetView view="pageLayout" topLeftCell="A7" zoomScaleNormal="100" workbookViewId="0">
      <selection activeCell="F10" sqref="F10"/>
    </sheetView>
  </sheetViews>
  <sheetFormatPr baseColWidth="10" defaultColWidth="11.44140625" defaultRowHeight="19.95" customHeight="1" x14ac:dyDescent="0.25"/>
  <cols>
    <col min="1" max="1" width="6.33203125" style="94" customWidth="1"/>
    <col min="2" max="4" width="11.44140625" style="87" customWidth="1"/>
    <col min="5" max="5" width="14.5546875" style="87" customWidth="1"/>
    <col min="6" max="9" width="5.44140625" style="87" customWidth="1"/>
    <col min="10" max="10" width="5.44140625" style="87" hidden="1" customWidth="1"/>
    <col min="11" max="11" width="11.44140625" style="88" customWidth="1"/>
    <col min="12" max="12" width="53.5546875" style="87" customWidth="1"/>
    <col min="13" max="16384" width="11.44140625" style="87"/>
  </cols>
  <sheetData>
    <row r="1" spans="1:12" ht="13.2" customHeight="1" x14ac:dyDescent="0.25">
      <c r="A1" s="86" t="s">
        <v>212</v>
      </c>
    </row>
    <row r="2" spans="1:12" ht="13.2" customHeight="1" x14ac:dyDescent="0.25">
      <c r="A2" s="86"/>
      <c r="B2" s="89"/>
      <c r="C2" s="89"/>
      <c r="D2" s="89"/>
      <c r="E2" s="89"/>
      <c r="F2" s="89"/>
    </row>
    <row r="3" spans="1:12" ht="13.2" customHeight="1" x14ac:dyDescent="0.25">
      <c r="A3" s="90" t="s">
        <v>12</v>
      </c>
      <c r="B3" s="195" t="s">
        <v>293</v>
      </c>
      <c r="C3" s="91"/>
      <c r="D3" s="91"/>
      <c r="E3" s="92"/>
      <c r="F3" s="92"/>
      <c r="G3" s="92"/>
      <c r="H3" s="92"/>
      <c r="I3" s="92"/>
      <c r="J3" s="92"/>
      <c r="K3" s="93"/>
      <c r="L3" s="92"/>
    </row>
    <row r="4" spans="1:12" s="11" customFormat="1" ht="21.75" customHeight="1" x14ac:dyDescent="0.25">
      <c r="A4" s="151"/>
      <c r="B4" s="307" t="s">
        <v>188</v>
      </c>
      <c r="C4" s="308"/>
      <c r="D4" s="308"/>
      <c r="E4" s="308"/>
      <c r="F4" s="308"/>
      <c r="G4" s="308"/>
      <c r="H4" s="308"/>
      <c r="I4" s="308"/>
      <c r="K4" s="152"/>
      <c r="L4" s="143"/>
    </row>
    <row r="5" spans="1:12" ht="7.5" customHeight="1" x14ac:dyDescent="0.25"/>
    <row r="6" spans="1:12" ht="13.2" customHeight="1" x14ac:dyDescent="0.25">
      <c r="A6" s="86" t="s">
        <v>6</v>
      </c>
      <c r="B6" s="186" t="s">
        <v>216</v>
      </c>
      <c r="C6" s="109"/>
      <c r="D6" s="109"/>
      <c r="E6" s="109"/>
      <c r="F6" s="109"/>
      <c r="G6" s="109"/>
      <c r="H6" s="109"/>
      <c r="I6" s="109"/>
      <c r="J6" s="89"/>
      <c r="K6" s="191" t="s">
        <v>251</v>
      </c>
      <c r="L6" s="182"/>
    </row>
    <row r="7" spans="1:12" ht="13.2" customHeight="1" x14ac:dyDescent="0.25">
      <c r="B7" s="182" t="s">
        <v>294</v>
      </c>
      <c r="C7" s="109"/>
      <c r="D7" s="109"/>
      <c r="E7" s="109"/>
      <c r="F7" s="109"/>
      <c r="G7" s="109"/>
      <c r="H7" s="109"/>
      <c r="I7" s="109"/>
      <c r="K7" s="192" t="s">
        <v>252</v>
      </c>
      <c r="L7" s="193" t="s">
        <v>253</v>
      </c>
    </row>
    <row r="8" spans="1:12" ht="13.5" customHeight="1" x14ac:dyDescent="0.25">
      <c r="B8" s="89"/>
      <c r="C8" s="109"/>
      <c r="D8" s="109"/>
      <c r="E8" s="109"/>
      <c r="F8" s="109"/>
      <c r="G8" s="109"/>
      <c r="H8" s="109"/>
      <c r="I8" s="109"/>
      <c r="K8" s="110"/>
      <c r="L8" s="97"/>
    </row>
    <row r="9" spans="1:12" ht="13.2" customHeight="1" x14ac:dyDescent="0.25">
      <c r="B9" s="186" t="s">
        <v>295</v>
      </c>
      <c r="K9" s="98"/>
      <c r="L9" s="99"/>
    </row>
    <row r="10" spans="1:12" ht="19.95" customHeight="1" x14ac:dyDescent="0.25">
      <c r="A10" s="94" t="s">
        <v>7</v>
      </c>
      <c r="B10" s="194" t="s">
        <v>296</v>
      </c>
      <c r="C10" s="100"/>
      <c r="D10" s="100"/>
      <c r="E10" s="100"/>
      <c r="F10" s="144"/>
      <c r="G10" s="87" t="s">
        <v>171</v>
      </c>
      <c r="H10" s="147" t="str">
        <f>IF(F10="","",F10)</f>
        <v/>
      </c>
      <c r="K10" s="213"/>
      <c r="L10" s="214"/>
    </row>
    <row r="11" spans="1:12" ht="19.95" customHeight="1" x14ac:dyDescent="0.25">
      <c r="A11" s="94" t="s">
        <v>8</v>
      </c>
      <c r="B11" s="194" t="s">
        <v>297</v>
      </c>
      <c r="C11" s="100"/>
      <c r="D11" s="100"/>
      <c r="E11" s="100"/>
      <c r="F11" s="144"/>
      <c r="G11" s="87" t="s">
        <v>172</v>
      </c>
      <c r="H11" s="147" t="str">
        <f>IF(F11="","",F11*2)</f>
        <v/>
      </c>
      <c r="K11" s="217"/>
      <c r="L11" s="218"/>
    </row>
    <row r="12" spans="1:12" ht="19.95" customHeight="1" x14ac:dyDescent="0.25">
      <c r="A12" s="94" t="s">
        <v>9</v>
      </c>
      <c r="B12" s="194" t="s">
        <v>298</v>
      </c>
      <c r="C12" s="100"/>
      <c r="D12" s="100"/>
      <c r="E12" s="100"/>
      <c r="F12" s="144"/>
      <c r="G12" s="87" t="s">
        <v>171</v>
      </c>
      <c r="H12" s="147" t="str">
        <f>IF(F12="","",F12)</f>
        <v/>
      </c>
      <c r="K12" s="217"/>
      <c r="L12" s="218"/>
    </row>
    <row r="13" spans="1:12" ht="19.95" customHeight="1" x14ac:dyDescent="0.25">
      <c r="A13" s="94" t="s">
        <v>10</v>
      </c>
      <c r="B13" s="194" t="s">
        <v>299</v>
      </c>
      <c r="C13" s="100"/>
      <c r="D13" s="100"/>
      <c r="E13" s="100"/>
      <c r="F13" s="144"/>
      <c r="G13" s="87" t="s">
        <v>171</v>
      </c>
      <c r="H13" s="147" t="str">
        <f>IF(F13="","",F13)</f>
        <v/>
      </c>
      <c r="K13" s="211"/>
      <c r="L13" s="212"/>
    </row>
    <row r="14" spans="1:12" ht="13.2" customHeight="1" x14ac:dyDescent="0.25">
      <c r="B14" s="182"/>
      <c r="F14" s="104"/>
      <c r="H14" s="104"/>
      <c r="J14" s="87">
        <v>1</v>
      </c>
      <c r="K14" s="211"/>
      <c r="L14" s="212"/>
    </row>
    <row r="15" spans="1:12" ht="13.2" customHeight="1" x14ac:dyDescent="0.25">
      <c r="B15" s="186" t="s">
        <v>300</v>
      </c>
      <c r="J15" s="87">
        <v>2</v>
      </c>
      <c r="K15" s="213"/>
      <c r="L15" s="214"/>
    </row>
    <row r="16" spans="1:12" ht="19.95" customHeight="1" x14ac:dyDescent="0.25">
      <c r="A16" s="94" t="s">
        <v>11</v>
      </c>
      <c r="B16" s="194" t="s">
        <v>296</v>
      </c>
      <c r="C16" s="100"/>
      <c r="D16" s="100"/>
      <c r="E16" s="100"/>
      <c r="F16" s="144"/>
      <c r="G16" s="87" t="s">
        <v>171</v>
      </c>
      <c r="H16" s="147" t="str">
        <f>IF(F16="","",F16)</f>
        <v/>
      </c>
      <c r="J16" s="87">
        <v>3</v>
      </c>
      <c r="K16" s="217"/>
      <c r="L16" s="218"/>
    </row>
    <row r="17" spans="1:12" ht="19.95" customHeight="1" x14ac:dyDescent="0.25">
      <c r="A17" s="94" t="s">
        <v>14</v>
      </c>
      <c r="B17" s="194" t="s">
        <v>297</v>
      </c>
      <c r="C17" s="100"/>
      <c r="D17" s="100"/>
      <c r="E17" s="100"/>
      <c r="F17" s="144"/>
      <c r="G17" s="87" t="s">
        <v>172</v>
      </c>
      <c r="H17" s="147" t="str">
        <f>IF(F17="","",F17*2)</f>
        <v/>
      </c>
      <c r="J17" s="87">
        <v>4</v>
      </c>
      <c r="K17" s="217"/>
      <c r="L17" s="218"/>
    </row>
    <row r="18" spans="1:12" ht="19.95" customHeight="1" x14ac:dyDescent="0.25">
      <c r="A18" s="94" t="s">
        <v>28</v>
      </c>
      <c r="B18" s="194" t="s">
        <v>298</v>
      </c>
      <c r="C18" s="100"/>
      <c r="D18" s="100"/>
      <c r="E18" s="100"/>
      <c r="F18" s="144"/>
      <c r="G18" s="87" t="s">
        <v>171</v>
      </c>
      <c r="H18" s="147" t="str">
        <f>IF(F18="","",F18)</f>
        <v/>
      </c>
      <c r="K18" s="217"/>
      <c r="L18" s="218"/>
    </row>
    <row r="19" spans="1:12" ht="19.95" customHeight="1" x14ac:dyDescent="0.25">
      <c r="A19" s="94" t="s">
        <v>30</v>
      </c>
      <c r="B19" s="194" t="s">
        <v>299</v>
      </c>
      <c r="C19" s="100"/>
      <c r="D19" s="100"/>
      <c r="E19" s="100"/>
      <c r="F19" s="144"/>
      <c r="G19" s="87" t="s">
        <v>171</v>
      </c>
      <c r="H19" s="147" t="str">
        <f>IF(F19="","",F19)</f>
        <v/>
      </c>
      <c r="K19" s="217"/>
      <c r="L19" s="218"/>
    </row>
    <row r="20" spans="1:12" ht="13.2" customHeight="1" x14ac:dyDescent="0.25">
      <c r="B20" s="182"/>
      <c r="C20" s="109"/>
      <c r="D20" s="109"/>
      <c r="E20" s="109"/>
      <c r="F20" s="109"/>
      <c r="G20" s="109"/>
      <c r="H20" s="109"/>
      <c r="I20" s="109"/>
      <c r="K20" s="211"/>
      <c r="L20" s="212"/>
    </row>
    <row r="21" spans="1:12" ht="13.2" customHeight="1" x14ac:dyDescent="0.25">
      <c r="B21" s="186" t="s">
        <v>301</v>
      </c>
      <c r="K21" s="213"/>
      <c r="L21" s="214"/>
    </row>
    <row r="22" spans="1:12" ht="19.95" customHeight="1" x14ac:dyDescent="0.25">
      <c r="A22" s="94" t="s">
        <v>60</v>
      </c>
      <c r="B22" s="194" t="s">
        <v>296</v>
      </c>
      <c r="C22" s="100"/>
      <c r="D22" s="100"/>
      <c r="E22" s="100"/>
      <c r="F22" s="144"/>
      <c r="G22" s="87" t="s">
        <v>171</v>
      </c>
      <c r="H22" s="147" t="str">
        <f>IF(F22="","",F22)</f>
        <v/>
      </c>
      <c r="K22" s="217"/>
      <c r="L22" s="218"/>
    </row>
    <row r="23" spans="1:12" ht="19.95" customHeight="1" x14ac:dyDescent="0.25">
      <c r="A23" s="94" t="s">
        <v>61</v>
      </c>
      <c r="B23" s="194" t="s">
        <v>297</v>
      </c>
      <c r="C23" s="100"/>
      <c r="D23" s="100"/>
      <c r="E23" s="100"/>
      <c r="F23" s="144"/>
      <c r="G23" s="87" t="s">
        <v>172</v>
      </c>
      <c r="H23" s="147" t="str">
        <f>IF(F23="","",F23*2)</f>
        <v/>
      </c>
      <c r="K23" s="217"/>
      <c r="L23" s="218"/>
    </row>
    <row r="24" spans="1:12" ht="19.95" customHeight="1" x14ac:dyDescent="0.25">
      <c r="A24" s="94" t="s">
        <v>62</v>
      </c>
      <c r="B24" s="194" t="s">
        <v>298</v>
      </c>
      <c r="C24" s="100"/>
      <c r="D24" s="100"/>
      <c r="E24" s="100"/>
      <c r="F24" s="144"/>
      <c r="G24" s="87" t="s">
        <v>171</v>
      </c>
      <c r="H24" s="147" t="str">
        <f>IF(F24="","",F24)</f>
        <v/>
      </c>
      <c r="K24" s="217"/>
      <c r="L24" s="218"/>
    </row>
    <row r="25" spans="1:12" ht="19.95" customHeight="1" x14ac:dyDescent="0.25">
      <c r="A25" s="94" t="s">
        <v>63</v>
      </c>
      <c r="B25" s="194" t="s">
        <v>299</v>
      </c>
      <c r="C25" s="100"/>
      <c r="D25" s="100"/>
      <c r="E25" s="100"/>
      <c r="F25" s="144"/>
      <c r="G25" s="87" t="s">
        <v>171</v>
      </c>
      <c r="H25" s="147" t="str">
        <f>IF(F25="","",F25)</f>
        <v/>
      </c>
      <c r="K25" s="217"/>
      <c r="L25" s="218"/>
    </row>
    <row r="26" spans="1:12" ht="13.2" customHeight="1" x14ac:dyDescent="0.25">
      <c r="B26" s="186"/>
      <c r="F26" s="104"/>
      <c r="H26" s="104"/>
      <c r="K26" s="211"/>
      <c r="L26" s="212"/>
    </row>
    <row r="27" spans="1:12" ht="13.2" customHeight="1" x14ac:dyDescent="0.25">
      <c r="B27" s="186" t="s">
        <v>302</v>
      </c>
      <c r="K27" s="213"/>
      <c r="L27" s="214"/>
    </row>
    <row r="28" spans="1:12" ht="19.95" customHeight="1" x14ac:dyDescent="0.25">
      <c r="A28" s="94" t="s">
        <v>79</v>
      </c>
      <c r="B28" s="194" t="s">
        <v>296</v>
      </c>
      <c r="C28" s="100"/>
      <c r="D28" s="100"/>
      <c r="E28" s="100"/>
      <c r="F28" s="144"/>
      <c r="G28" s="87" t="s">
        <v>171</v>
      </c>
      <c r="H28" s="147" t="str">
        <f>IF(F28="","",F28)</f>
        <v/>
      </c>
      <c r="K28" s="217"/>
      <c r="L28" s="218"/>
    </row>
    <row r="29" spans="1:12" ht="19.95" customHeight="1" x14ac:dyDescent="0.25">
      <c r="A29" s="94" t="s">
        <v>80</v>
      </c>
      <c r="B29" s="194" t="s">
        <v>297</v>
      </c>
      <c r="C29" s="100"/>
      <c r="D29" s="100"/>
      <c r="E29" s="100"/>
      <c r="F29" s="144"/>
      <c r="G29" s="87" t="s">
        <v>172</v>
      </c>
      <c r="H29" s="147" t="str">
        <f>IF(F29="","",F29*2)</f>
        <v/>
      </c>
      <c r="K29" s="217"/>
      <c r="L29" s="218"/>
    </row>
    <row r="30" spans="1:12" ht="19.95" customHeight="1" x14ac:dyDescent="0.25">
      <c r="A30" s="94" t="s">
        <v>81</v>
      </c>
      <c r="B30" s="194" t="s">
        <v>298</v>
      </c>
      <c r="C30" s="100"/>
      <c r="D30" s="100"/>
      <c r="E30" s="100"/>
      <c r="F30" s="144"/>
      <c r="G30" s="87" t="s">
        <v>171</v>
      </c>
      <c r="H30" s="147" t="str">
        <f>IF(F30="","",F30)</f>
        <v/>
      </c>
      <c r="K30" s="217"/>
      <c r="L30" s="218"/>
    </row>
    <row r="31" spans="1:12" ht="9" customHeight="1" x14ac:dyDescent="0.25">
      <c r="B31" s="89"/>
      <c r="C31" s="109"/>
      <c r="D31" s="109"/>
      <c r="E31" s="109"/>
      <c r="F31" s="171"/>
      <c r="G31" s="109"/>
      <c r="H31" s="109"/>
      <c r="I31" s="109"/>
      <c r="K31" s="106"/>
      <c r="L31" s="101"/>
    </row>
    <row r="32" spans="1:12" ht="13.2" customHeight="1" x14ac:dyDescent="0.25">
      <c r="A32" s="196" t="s">
        <v>303</v>
      </c>
      <c r="K32" s="106"/>
      <c r="L32" s="101"/>
    </row>
    <row r="33" spans="2:12" ht="19.95" customHeight="1" x14ac:dyDescent="0.25">
      <c r="B33" s="88"/>
      <c r="K33" s="113"/>
      <c r="L33" s="107"/>
    </row>
    <row r="34" spans="2:12" ht="19.95" customHeight="1" x14ac:dyDescent="0.25">
      <c r="B34" s="88"/>
    </row>
  </sheetData>
  <sheetProtection sheet="1" objects="1" scenarios="1"/>
  <mergeCells count="1">
    <mergeCell ref="B4:I4"/>
  </mergeCells>
  <phoneticPr fontId="12" type="noConversion"/>
  <pageMargins left="0.39370078740157483" right="0.39370078740157483" top="0.39370078740157483" bottom="0.39370078740157483" header="0.11811023622047245" footer="0.11811023622047245"/>
  <pageSetup paperSize="9" orientation="landscape" r:id="rId1"/>
  <headerFooter alignWithMargins="0">
    <oddFooter>&amp;CPage 8</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emballages!$J$15:$J$20</xm:f>
          </x14:formula1>
          <xm:sqref>F10:F13 F16:F19 F22:F25 F28:F30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vt:i4>
      </vt:variant>
    </vt:vector>
  </HeadingPairs>
  <TitlesOfParts>
    <vt:vector size="23" baseType="lpstr">
      <vt:lpstr>titre 1a</vt:lpstr>
      <vt:lpstr>titre 1b</vt:lpstr>
      <vt:lpstr>notes 1 a</vt:lpstr>
      <vt:lpstr>notes 1b</vt:lpstr>
      <vt:lpstr>notes 2a</vt:lpstr>
      <vt:lpstr>notes 2b</vt:lpstr>
      <vt:lpstr>notes détail</vt:lpstr>
      <vt:lpstr>désossage</vt:lpstr>
      <vt:lpstr>plats a</vt:lpstr>
      <vt:lpstr>plats b</vt:lpstr>
      <vt:lpstr>stockage</vt:lpstr>
      <vt:lpstr>articles prêts 1a</vt:lpstr>
      <vt:lpstr>articles prêts 1b</vt:lpstr>
      <vt:lpstr>articles prêts 2</vt:lpstr>
      <vt:lpstr>articles prêts 3</vt:lpstr>
      <vt:lpstr>emballages</vt:lpstr>
      <vt:lpstr>traiteur a</vt:lpstr>
      <vt:lpstr>traiteur b</vt:lpstr>
      <vt:lpstr>vente</vt:lpstr>
      <vt:lpstr>hygiène</vt:lpstr>
      <vt:lpstr>sécurité+protection+machines</vt:lpstr>
      <vt:lpstr>'notes 1b'!Print_Area</vt:lpstr>
      <vt:lpstr>'notes 2b'!Print_Area</vt:lpstr>
    </vt:vector>
  </TitlesOfParts>
  <Company>VSM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Welti</dc:creator>
  <cp:lastModifiedBy>Philipp Sax</cp:lastModifiedBy>
  <cp:lastPrinted>2018-01-11T10:20:40Z</cp:lastPrinted>
  <dcterms:created xsi:type="dcterms:W3CDTF">2009-02-02T07:58:15Z</dcterms:created>
  <dcterms:modified xsi:type="dcterms:W3CDTF">2018-02-07T11:59:56Z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